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26.216.57.38\Documentos$\GESTÃO JURÍDICA\LICITACAO\Processos Licitatórios\PIAUI - PI\FUNDACAO UNIVERSIDADE FEDERAL DO PIAUI\P.E 90006-2026\PROPOSTA\"/>
    </mc:Choice>
  </mc:AlternateContent>
  <xr:revisionPtr revIDLastSave="0" documentId="13_ncr:1_{7BEA1BC9-C5EB-49A0-8A7E-793EFFE68090}" xr6:coauthVersionLast="47" xr6:coauthVersionMax="47" xr10:uidLastSave="{00000000-0000-0000-0000-000000000000}"/>
  <bookViews>
    <workbookView xWindow="-108" yWindow="-108" windowWidth="23256" windowHeight="12456" tabRatio="882" xr2:uid="{00000000-000D-0000-FFFF-FFFF00000000}"/>
  </bookViews>
  <sheets>
    <sheet name="QUADRO RESUMO" sheetId="1" r:id="rId1"/>
    <sheet name="G2-ELETRICISTA" sheetId="2" r:id="rId2"/>
    <sheet name="G2-MARCENEIRO" sheetId="3" r:id="rId3"/>
    <sheet name="G2-BOMBEIRO HIDRÁULICO" sheetId="4" r:id="rId4"/>
    <sheet name="G2-OPERADOR MICRO" sheetId="5" r:id="rId5"/>
    <sheet name="G2-AGENTE DE PORTARIA" sheetId="6" r:id="rId6"/>
    <sheet name="G2-COPEIRO" sheetId="7" r:id="rId7"/>
    <sheet name="G2-ATENDENTE" sheetId="8" r:id="rId8"/>
    <sheet name="G2-RECEPCIONISTA" sheetId="10" r:id="rId9"/>
    <sheet name="EPIS" sheetId="14" r:id="rId10"/>
    <sheet name="UNIFORMES" sheetId="16" r:id="rId11"/>
    <sheet name="G1-FERRAMENTAS E EQUIPAMENTOS" sheetId="15" r:id="rId12"/>
    <sheet name="G2-FERRAMENTAS E EQUIPAMENTOS" sheetId="23" r:id="rId13"/>
  </sheets>
  <definedNames>
    <definedName name="_xlnm.Print_Area" localSheetId="11">'G1-FERRAMENTAS E EQUIPAMENTOS'!$A$1:$Z$145</definedName>
  </definedNames>
  <calcPr calcId="191029"/>
</workbook>
</file>

<file path=xl/calcChain.xml><?xml version="1.0" encoding="utf-8"?>
<calcChain xmlns="http://schemas.openxmlformats.org/spreadsheetml/2006/main">
  <c r="N80" i="23" l="1"/>
  <c r="N78" i="23"/>
  <c r="K78" i="23"/>
  <c r="N77" i="23"/>
  <c r="M77" i="23"/>
  <c r="K77" i="23"/>
  <c r="J77" i="23"/>
  <c r="N76" i="23"/>
  <c r="M76" i="23"/>
  <c r="K76" i="23"/>
  <c r="J76" i="23"/>
  <c r="N75" i="23"/>
  <c r="M75" i="23"/>
  <c r="K75" i="23"/>
  <c r="J75" i="23"/>
  <c r="N74" i="23"/>
  <c r="M74" i="23"/>
  <c r="K74" i="23"/>
  <c r="J74" i="23"/>
  <c r="N73" i="23"/>
  <c r="M73" i="23"/>
  <c r="K73" i="23"/>
  <c r="J73" i="23"/>
  <c r="N72" i="23"/>
  <c r="M72" i="23"/>
  <c r="K72" i="23"/>
  <c r="J72" i="23"/>
  <c r="N71" i="23"/>
  <c r="M71" i="23"/>
  <c r="K71" i="23"/>
  <c r="J71" i="23"/>
  <c r="N70" i="23"/>
  <c r="M70" i="23"/>
  <c r="K70" i="23"/>
  <c r="J70" i="23"/>
  <c r="N69" i="23"/>
  <c r="M69" i="23"/>
  <c r="K69" i="23"/>
  <c r="J69" i="23"/>
  <c r="N68" i="23"/>
  <c r="M68" i="23"/>
  <c r="K68" i="23"/>
  <c r="J68" i="23"/>
  <c r="N67" i="23"/>
  <c r="M67" i="23"/>
  <c r="K67" i="23"/>
  <c r="J67" i="23"/>
  <c r="N66" i="23"/>
  <c r="M66" i="23"/>
  <c r="K66" i="23"/>
  <c r="J66" i="23"/>
  <c r="N65" i="23"/>
  <c r="M65" i="23"/>
  <c r="K65" i="23"/>
  <c r="J65" i="23"/>
  <c r="N64" i="23"/>
  <c r="M64" i="23"/>
  <c r="K64" i="23"/>
  <c r="J64" i="23"/>
  <c r="N57" i="23"/>
  <c r="N56" i="23"/>
  <c r="N55" i="23"/>
  <c r="N54" i="23"/>
  <c r="N53" i="23"/>
  <c r="M53" i="23"/>
  <c r="K53" i="23"/>
  <c r="J53" i="23"/>
  <c r="N52" i="23"/>
  <c r="M52" i="23"/>
  <c r="K52" i="23"/>
  <c r="J52" i="23"/>
  <c r="N51" i="23"/>
  <c r="M51" i="23"/>
  <c r="K51" i="23"/>
  <c r="J51" i="23"/>
  <c r="N50" i="23"/>
  <c r="M50" i="23"/>
  <c r="K50" i="23"/>
  <c r="J50" i="23"/>
  <c r="N49" i="23"/>
  <c r="M49" i="23"/>
  <c r="K49" i="23"/>
  <c r="J49" i="23"/>
  <c r="N48" i="23"/>
  <c r="M48" i="23"/>
  <c r="K48" i="23"/>
  <c r="J48" i="23"/>
  <c r="N47" i="23"/>
  <c r="M47" i="23"/>
  <c r="K47" i="23"/>
  <c r="J47" i="23"/>
  <c r="N46" i="23"/>
  <c r="M46" i="23"/>
  <c r="K46" i="23"/>
  <c r="J46" i="23"/>
  <c r="N45" i="23"/>
  <c r="M45" i="23"/>
  <c r="K45" i="23"/>
  <c r="J45" i="23"/>
  <c r="N39" i="23"/>
  <c r="N38" i="23"/>
  <c r="N37" i="23"/>
  <c r="N36" i="23"/>
  <c r="N35" i="23"/>
  <c r="M35" i="23"/>
  <c r="K35" i="23"/>
  <c r="J35" i="23"/>
  <c r="N34" i="23"/>
  <c r="M34" i="23"/>
  <c r="K34" i="23"/>
  <c r="J34" i="23"/>
  <c r="N33" i="23"/>
  <c r="M33" i="23"/>
  <c r="K33" i="23"/>
  <c r="J33" i="23"/>
  <c r="N32" i="23"/>
  <c r="M32" i="23"/>
  <c r="K32" i="23"/>
  <c r="J32" i="23"/>
  <c r="N31" i="23"/>
  <c r="M31" i="23"/>
  <c r="K31" i="23"/>
  <c r="J31" i="23"/>
  <c r="N30" i="23"/>
  <c r="M30" i="23"/>
  <c r="K30" i="23"/>
  <c r="J30" i="23"/>
  <c r="N29" i="23"/>
  <c r="M29" i="23"/>
  <c r="K29" i="23"/>
  <c r="J29" i="23"/>
  <c r="N28" i="23"/>
  <c r="M28" i="23"/>
  <c r="K28" i="23"/>
  <c r="J28" i="23"/>
  <c r="N27" i="23"/>
  <c r="M27" i="23"/>
  <c r="K27" i="23"/>
  <c r="J27" i="23"/>
  <c r="N26" i="23"/>
  <c r="M26" i="23"/>
  <c r="K26" i="23"/>
  <c r="J26" i="23"/>
  <c r="N21" i="23"/>
  <c r="N20" i="23"/>
  <c r="N19" i="23"/>
  <c r="N18" i="23"/>
  <c r="N17" i="23"/>
  <c r="M17" i="23"/>
  <c r="K17" i="23"/>
  <c r="J17" i="23"/>
  <c r="N16" i="23"/>
  <c r="M16" i="23"/>
  <c r="K16" i="23"/>
  <c r="J16" i="23"/>
  <c r="N15" i="23"/>
  <c r="M15" i="23"/>
  <c r="K15" i="23"/>
  <c r="J15" i="23"/>
  <c r="N14" i="23"/>
  <c r="M14" i="23"/>
  <c r="K14" i="23"/>
  <c r="J14" i="23"/>
  <c r="N13" i="23"/>
  <c r="M13" i="23"/>
  <c r="K13" i="23"/>
  <c r="J13" i="23"/>
  <c r="N12" i="23"/>
  <c r="M12" i="23"/>
  <c r="K12" i="23"/>
  <c r="J12" i="23"/>
  <c r="N11" i="23"/>
  <c r="M11" i="23"/>
  <c r="K11" i="23"/>
  <c r="J11" i="23"/>
  <c r="N10" i="23"/>
  <c r="M10" i="23"/>
  <c r="K10" i="23"/>
  <c r="J10" i="23"/>
  <c r="Y9" i="23"/>
  <c r="N9" i="23"/>
  <c r="M9" i="23"/>
  <c r="K9" i="23"/>
  <c r="J9" i="23"/>
  <c r="N8" i="23"/>
  <c r="M8" i="23"/>
  <c r="K8" i="23"/>
  <c r="J8" i="23"/>
  <c r="Y7" i="23"/>
  <c r="X7" i="23"/>
  <c r="V7" i="23"/>
  <c r="N143" i="15"/>
  <c r="N141" i="15"/>
  <c r="K141" i="15"/>
  <c r="N140" i="15"/>
  <c r="M140" i="15"/>
  <c r="K140" i="15"/>
  <c r="J140" i="15"/>
  <c r="N139" i="15"/>
  <c r="M139" i="15"/>
  <c r="K139" i="15"/>
  <c r="J139" i="15"/>
  <c r="N138" i="15"/>
  <c r="M138" i="15"/>
  <c r="K138" i="15"/>
  <c r="J138" i="15"/>
  <c r="N137" i="15"/>
  <c r="M137" i="15"/>
  <c r="K137" i="15"/>
  <c r="J137" i="15"/>
  <c r="N136" i="15"/>
  <c r="M136" i="15"/>
  <c r="K136" i="15"/>
  <c r="J136" i="15"/>
  <c r="N135" i="15"/>
  <c r="M135" i="15"/>
  <c r="K135" i="15"/>
  <c r="J135" i="15"/>
  <c r="N134" i="15"/>
  <c r="M134" i="15"/>
  <c r="K134" i="15"/>
  <c r="J134" i="15"/>
  <c r="N133" i="15"/>
  <c r="M133" i="15"/>
  <c r="K133" i="15"/>
  <c r="J133" i="15"/>
  <c r="N132" i="15"/>
  <c r="M132" i="15"/>
  <c r="K132" i="15"/>
  <c r="J132" i="15"/>
  <c r="N131" i="15"/>
  <c r="M131" i="15"/>
  <c r="K131" i="15"/>
  <c r="J131" i="15"/>
  <c r="N130" i="15"/>
  <c r="M130" i="15"/>
  <c r="K130" i="15"/>
  <c r="J130" i="15"/>
  <c r="N129" i="15"/>
  <c r="M129" i="15"/>
  <c r="K129" i="15"/>
  <c r="J129" i="15"/>
  <c r="N128" i="15"/>
  <c r="M128" i="15"/>
  <c r="K128" i="15"/>
  <c r="J128" i="15"/>
  <c r="N127" i="15"/>
  <c r="M127" i="15"/>
  <c r="K127" i="15"/>
  <c r="J127" i="15"/>
  <c r="N126" i="15"/>
  <c r="M126" i="15"/>
  <c r="K126" i="15"/>
  <c r="J126" i="15"/>
  <c r="N125" i="15"/>
  <c r="M125" i="15"/>
  <c r="K125" i="15"/>
  <c r="J125" i="15"/>
  <c r="N124" i="15"/>
  <c r="M124" i="15"/>
  <c r="K124" i="15"/>
  <c r="J124" i="15"/>
  <c r="N123" i="15"/>
  <c r="M123" i="15"/>
  <c r="K123" i="15"/>
  <c r="J123" i="15"/>
  <c r="N122" i="15"/>
  <c r="M122" i="15"/>
  <c r="K122" i="15"/>
  <c r="J122" i="15"/>
  <c r="N121" i="15"/>
  <c r="M121" i="15"/>
  <c r="K121" i="15"/>
  <c r="J121" i="15"/>
  <c r="N120" i="15"/>
  <c r="M120" i="15"/>
  <c r="K120" i="15"/>
  <c r="J120" i="15"/>
  <c r="N119" i="15"/>
  <c r="M119" i="15"/>
  <c r="K119" i="15"/>
  <c r="J119" i="15"/>
  <c r="N118" i="15"/>
  <c r="M118" i="15"/>
  <c r="K118" i="15"/>
  <c r="J118" i="15"/>
  <c r="N117" i="15"/>
  <c r="M117" i="15"/>
  <c r="K117" i="15"/>
  <c r="J117" i="15"/>
  <c r="N110" i="15"/>
  <c r="N109" i="15"/>
  <c r="N108" i="15"/>
  <c r="N107" i="15"/>
  <c r="N106" i="15"/>
  <c r="M106" i="15"/>
  <c r="K106" i="15"/>
  <c r="J106" i="15"/>
  <c r="N105" i="15"/>
  <c r="M105" i="15"/>
  <c r="K105" i="15"/>
  <c r="J105" i="15"/>
  <c r="N104" i="15"/>
  <c r="M104" i="15"/>
  <c r="K104" i="15"/>
  <c r="J104" i="15"/>
  <c r="N103" i="15"/>
  <c r="M103" i="15"/>
  <c r="K103" i="15"/>
  <c r="J103" i="15"/>
  <c r="N102" i="15"/>
  <c r="M102" i="15"/>
  <c r="K102" i="15"/>
  <c r="J102" i="15"/>
  <c r="N101" i="15"/>
  <c r="M101" i="15"/>
  <c r="K101" i="15"/>
  <c r="J101" i="15"/>
  <c r="N100" i="15"/>
  <c r="M100" i="15"/>
  <c r="K100" i="15"/>
  <c r="J100" i="15"/>
  <c r="N99" i="15"/>
  <c r="M99" i="15"/>
  <c r="K99" i="15"/>
  <c r="J99" i="15"/>
  <c r="N98" i="15"/>
  <c r="M98" i="15"/>
  <c r="K98" i="15"/>
  <c r="J98" i="15"/>
  <c r="N97" i="15"/>
  <c r="M97" i="15"/>
  <c r="K97" i="15"/>
  <c r="J97" i="15"/>
  <c r="N96" i="15"/>
  <c r="M96" i="15"/>
  <c r="K96" i="15"/>
  <c r="J96" i="15"/>
  <c r="N95" i="15"/>
  <c r="M95" i="15"/>
  <c r="K95" i="15"/>
  <c r="J95" i="15"/>
  <c r="N90" i="15"/>
  <c r="N89" i="15"/>
  <c r="N88" i="15"/>
  <c r="N87" i="15"/>
  <c r="N86" i="15"/>
  <c r="M86" i="15"/>
  <c r="K86" i="15"/>
  <c r="J86" i="15"/>
  <c r="N85" i="15"/>
  <c r="M85" i="15"/>
  <c r="K85" i="15"/>
  <c r="J85" i="15"/>
  <c r="N84" i="15"/>
  <c r="M84" i="15"/>
  <c r="K84" i="15"/>
  <c r="J84" i="15"/>
  <c r="N83" i="15"/>
  <c r="M83" i="15"/>
  <c r="K83" i="15"/>
  <c r="J83" i="15"/>
  <c r="N82" i="15"/>
  <c r="M82" i="15"/>
  <c r="K82" i="15"/>
  <c r="J82" i="15"/>
  <c r="N81" i="15"/>
  <c r="M81" i="15"/>
  <c r="K81" i="15"/>
  <c r="J81" i="15"/>
  <c r="N80" i="15"/>
  <c r="M80" i="15"/>
  <c r="K80" i="15"/>
  <c r="J80" i="15"/>
  <c r="N79" i="15"/>
  <c r="M79" i="15"/>
  <c r="K79" i="15"/>
  <c r="J79" i="15"/>
  <c r="N78" i="15"/>
  <c r="M78" i="15"/>
  <c r="K78" i="15"/>
  <c r="J78" i="15"/>
  <c r="N77" i="15"/>
  <c r="M77" i="15"/>
  <c r="K77" i="15"/>
  <c r="J77" i="15"/>
  <c r="N71" i="15"/>
  <c r="N70" i="15"/>
  <c r="N69" i="15"/>
  <c r="N68" i="15"/>
  <c r="N67" i="15"/>
  <c r="M67" i="15"/>
  <c r="K67" i="15"/>
  <c r="J67" i="15"/>
  <c r="N66" i="15"/>
  <c r="M66" i="15"/>
  <c r="K66" i="15"/>
  <c r="J66" i="15"/>
  <c r="N65" i="15"/>
  <c r="M65" i="15"/>
  <c r="K65" i="15"/>
  <c r="J65" i="15"/>
  <c r="N64" i="15"/>
  <c r="M64" i="15"/>
  <c r="K64" i="15"/>
  <c r="J64" i="15"/>
  <c r="N63" i="15"/>
  <c r="M63" i="15"/>
  <c r="K63" i="15"/>
  <c r="J63" i="15"/>
  <c r="N62" i="15"/>
  <c r="M62" i="15"/>
  <c r="K62" i="15"/>
  <c r="J62" i="15"/>
  <c r="N61" i="15"/>
  <c r="M61" i="15"/>
  <c r="K61" i="15"/>
  <c r="J61" i="15"/>
  <c r="N60" i="15"/>
  <c r="M60" i="15"/>
  <c r="K60" i="15"/>
  <c r="J60" i="15"/>
  <c r="N59" i="15"/>
  <c r="M59" i="15"/>
  <c r="K59" i="15"/>
  <c r="J59" i="15"/>
  <c r="N53" i="15"/>
  <c r="N52" i="15"/>
  <c r="N51" i="15"/>
  <c r="N50" i="15"/>
  <c r="N49" i="15"/>
  <c r="M49" i="15"/>
  <c r="K49" i="15"/>
  <c r="J49" i="15"/>
  <c r="N48" i="15"/>
  <c r="M48" i="15"/>
  <c r="K48" i="15"/>
  <c r="J48" i="15"/>
  <c r="N47" i="15"/>
  <c r="M47" i="15"/>
  <c r="K47" i="15"/>
  <c r="J47" i="15"/>
  <c r="N46" i="15"/>
  <c r="M46" i="15"/>
  <c r="K46" i="15"/>
  <c r="J46" i="15"/>
  <c r="N45" i="15"/>
  <c r="M45" i="15"/>
  <c r="K45" i="15"/>
  <c r="J45" i="15"/>
  <c r="N44" i="15"/>
  <c r="M44" i="15"/>
  <c r="K44" i="15"/>
  <c r="J44" i="15"/>
  <c r="N43" i="15"/>
  <c r="M43" i="15"/>
  <c r="K43" i="15"/>
  <c r="J43" i="15"/>
  <c r="N42" i="15"/>
  <c r="M42" i="15"/>
  <c r="K42" i="15"/>
  <c r="J42" i="15"/>
  <c r="N41" i="15"/>
  <c r="M41" i="15"/>
  <c r="K41" i="15"/>
  <c r="J41" i="15"/>
  <c r="N40" i="15"/>
  <c r="M40" i="15"/>
  <c r="K40" i="15"/>
  <c r="J40" i="15"/>
  <c r="N35" i="15"/>
  <c r="N34" i="15"/>
  <c r="N33" i="15"/>
  <c r="N32" i="15"/>
  <c r="N31" i="15"/>
  <c r="M31" i="15"/>
  <c r="K31" i="15"/>
  <c r="J31" i="15"/>
  <c r="N30" i="15"/>
  <c r="M30" i="15"/>
  <c r="K30" i="15"/>
  <c r="J30" i="15"/>
  <c r="N29" i="15"/>
  <c r="M29" i="15"/>
  <c r="K29" i="15"/>
  <c r="J29" i="15"/>
  <c r="N28" i="15"/>
  <c r="M28" i="15"/>
  <c r="K28" i="15"/>
  <c r="J28" i="15"/>
  <c r="N27" i="15"/>
  <c r="M27" i="15"/>
  <c r="K27" i="15"/>
  <c r="J27" i="15"/>
  <c r="N26" i="15"/>
  <c r="M26" i="15"/>
  <c r="K26" i="15"/>
  <c r="J26" i="15"/>
  <c r="N25" i="15"/>
  <c r="M25" i="15"/>
  <c r="K25" i="15"/>
  <c r="J25" i="15"/>
  <c r="N24" i="15"/>
  <c r="M24" i="15"/>
  <c r="K24" i="15"/>
  <c r="J24" i="15"/>
  <c r="N23" i="15"/>
  <c r="M23" i="15"/>
  <c r="K23" i="15"/>
  <c r="J23" i="15"/>
  <c r="N22" i="15"/>
  <c r="M22" i="15"/>
  <c r="K22" i="15"/>
  <c r="J22" i="15"/>
  <c r="N17" i="15"/>
  <c r="N16" i="15"/>
  <c r="N15" i="15"/>
  <c r="N14" i="15"/>
  <c r="N13" i="15"/>
  <c r="M13" i="15"/>
  <c r="K13" i="15"/>
  <c r="J13" i="15"/>
  <c r="N12" i="15"/>
  <c r="M12" i="15"/>
  <c r="K12" i="15"/>
  <c r="J12" i="15"/>
  <c r="N11" i="15"/>
  <c r="M11" i="15"/>
  <c r="K11" i="15"/>
  <c r="J11" i="15"/>
  <c r="N10" i="15"/>
  <c r="M10" i="15"/>
  <c r="K10" i="15"/>
  <c r="J10" i="15"/>
  <c r="Y9" i="15"/>
  <c r="N9" i="15"/>
  <c r="M9" i="15"/>
  <c r="K9" i="15"/>
  <c r="J9" i="15"/>
  <c r="N8" i="15"/>
  <c r="M8" i="15"/>
  <c r="K8" i="15"/>
  <c r="J8" i="15"/>
  <c r="Y7" i="15"/>
  <c r="X7" i="15"/>
  <c r="V7" i="15"/>
  <c r="K107" i="16"/>
  <c r="K106" i="16"/>
  <c r="K105" i="16"/>
  <c r="J105" i="16"/>
  <c r="K104" i="16"/>
  <c r="J104" i="16"/>
  <c r="K103" i="16"/>
  <c r="J103" i="16"/>
  <c r="K102" i="16"/>
  <c r="J102" i="16"/>
  <c r="K101" i="16"/>
  <c r="J101" i="16"/>
  <c r="K100" i="16"/>
  <c r="J100" i="16"/>
  <c r="K95" i="16"/>
  <c r="K94" i="16"/>
  <c r="K93" i="16"/>
  <c r="J93" i="16"/>
  <c r="K92" i="16"/>
  <c r="J92" i="16"/>
  <c r="K91" i="16"/>
  <c r="J91" i="16"/>
  <c r="K90" i="16"/>
  <c r="J90" i="16"/>
  <c r="K89" i="16"/>
  <c r="J89" i="16"/>
  <c r="K88" i="16"/>
  <c r="J88" i="16"/>
  <c r="K87" i="16"/>
  <c r="J87" i="16"/>
  <c r="K86" i="16"/>
  <c r="J86" i="16"/>
  <c r="K80" i="16"/>
  <c r="K79" i="16"/>
  <c r="K78" i="16"/>
  <c r="J78" i="16"/>
  <c r="K77" i="16"/>
  <c r="J77" i="16"/>
  <c r="K76" i="16"/>
  <c r="J76" i="16"/>
  <c r="K75" i="16"/>
  <c r="J75" i="16"/>
  <c r="K74" i="16"/>
  <c r="J74" i="16"/>
  <c r="K73" i="16"/>
  <c r="J73" i="16"/>
  <c r="K72" i="16"/>
  <c r="J72" i="16"/>
  <c r="K71" i="16"/>
  <c r="J71" i="16"/>
  <c r="K66" i="16"/>
  <c r="K65" i="16"/>
  <c r="K64" i="16"/>
  <c r="J64" i="16"/>
  <c r="K63" i="16"/>
  <c r="J63" i="16"/>
  <c r="K62" i="16"/>
  <c r="J62" i="16"/>
  <c r="K61" i="16"/>
  <c r="J61" i="16"/>
  <c r="K56" i="16"/>
  <c r="K55" i="16"/>
  <c r="K54" i="16"/>
  <c r="J54" i="16"/>
  <c r="K53" i="16"/>
  <c r="J53" i="16"/>
  <c r="K52" i="16"/>
  <c r="J52" i="16"/>
  <c r="K51" i="16"/>
  <c r="J51" i="16"/>
  <c r="K50" i="16"/>
  <c r="J50" i="16"/>
  <c r="K45" i="16"/>
  <c r="K44" i="16"/>
  <c r="K43" i="16"/>
  <c r="J43" i="16"/>
  <c r="K42" i="16"/>
  <c r="J42" i="16"/>
  <c r="K41" i="16"/>
  <c r="J41" i="16"/>
  <c r="K40" i="16"/>
  <c r="J40" i="16"/>
  <c r="K39" i="16"/>
  <c r="J39" i="16"/>
  <c r="K34" i="16"/>
  <c r="K33" i="16"/>
  <c r="K32" i="16"/>
  <c r="J32" i="16"/>
  <c r="K31" i="16"/>
  <c r="J31" i="16"/>
  <c r="K30" i="16"/>
  <c r="J30" i="16"/>
  <c r="K29" i="16"/>
  <c r="J29" i="16"/>
  <c r="K28" i="16"/>
  <c r="J28" i="16"/>
  <c r="K23" i="16"/>
  <c r="K22" i="16"/>
  <c r="K21" i="16"/>
  <c r="J21" i="16"/>
  <c r="K20" i="16"/>
  <c r="J20" i="16"/>
  <c r="K19" i="16"/>
  <c r="J19" i="16"/>
  <c r="K18" i="16"/>
  <c r="J18" i="16"/>
  <c r="K13" i="16"/>
  <c r="K12" i="16"/>
  <c r="K11" i="16"/>
  <c r="J11" i="16"/>
  <c r="K10" i="16"/>
  <c r="J10" i="16"/>
  <c r="K9" i="16"/>
  <c r="J9" i="16"/>
  <c r="K8" i="16"/>
  <c r="J8" i="16"/>
  <c r="K7" i="16"/>
  <c r="J7" i="16"/>
  <c r="K83" i="14"/>
  <c r="K82" i="14"/>
  <c r="K81" i="14"/>
  <c r="J81" i="14"/>
  <c r="K80" i="14"/>
  <c r="J80" i="14"/>
  <c r="K79" i="14"/>
  <c r="J79" i="14"/>
  <c r="K78" i="14"/>
  <c r="J78" i="14"/>
  <c r="K77" i="14"/>
  <c r="J77" i="14"/>
  <c r="K76" i="14"/>
  <c r="J76" i="14"/>
  <c r="K71" i="14"/>
  <c r="K70" i="14"/>
  <c r="K69" i="14"/>
  <c r="J69" i="14"/>
  <c r="K68" i="14"/>
  <c r="J68" i="14"/>
  <c r="K67" i="14"/>
  <c r="J67" i="14"/>
  <c r="K66" i="14"/>
  <c r="J66" i="14"/>
  <c r="K65" i="14"/>
  <c r="J65" i="14"/>
  <c r="K64" i="14"/>
  <c r="J64" i="14"/>
  <c r="K63" i="14"/>
  <c r="J63" i="14"/>
  <c r="K62" i="14"/>
  <c r="J62" i="14"/>
  <c r="K57" i="14"/>
  <c r="K56" i="14"/>
  <c r="K55" i="14"/>
  <c r="J55" i="14"/>
  <c r="K54" i="14"/>
  <c r="J54" i="14"/>
  <c r="K53" i="14"/>
  <c r="J53" i="14"/>
  <c r="K52" i="14"/>
  <c r="J52" i="14"/>
  <c r="K51" i="14"/>
  <c r="J51" i="14"/>
  <c r="K50" i="14"/>
  <c r="J50" i="14"/>
  <c r="K49" i="14"/>
  <c r="J49" i="14"/>
  <c r="K48" i="14"/>
  <c r="J48" i="14"/>
  <c r="K47" i="14"/>
  <c r="J47" i="14"/>
  <c r="K42" i="14"/>
  <c r="K41" i="14"/>
  <c r="K40" i="14"/>
  <c r="J40" i="14"/>
  <c r="K39" i="14"/>
  <c r="J39" i="14"/>
  <c r="K38" i="14"/>
  <c r="J38" i="14"/>
  <c r="K37" i="14"/>
  <c r="J37" i="14"/>
  <c r="K36" i="14"/>
  <c r="J36" i="14"/>
  <c r="K35" i="14"/>
  <c r="J35" i="14"/>
  <c r="K34" i="14"/>
  <c r="J34" i="14"/>
  <c r="K33" i="14"/>
  <c r="J33" i="14"/>
  <c r="K28" i="14"/>
  <c r="K27" i="14"/>
  <c r="K26" i="14"/>
  <c r="J26" i="14"/>
  <c r="K25" i="14"/>
  <c r="J25" i="14"/>
  <c r="K24" i="14"/>
  <c r="J24" i="14"/>
  <c r="K23" i="14"/>
  <c r="J23" i="14"/>
  <c r="K22" i="14"/>
  <c r="J22" i="14"/>
  <c r="K21" i="14"/>
  <c r="J21" i="14"/>
  <c r="K16" i="14"/>
  <c r="K15" i="14"/>
  <c r="K14" i="14"/>
  <c r="J14" i="14"/>
  <c r="K13" i="14"/>
  <c r="J13" i="14"/>
  <c r="K12" i="14"/>
  <c r="J12" i="14"/>
  <c r="K11" i="14"/>
  <c r="J11" i="14"/>
  <c r="K10" i="14"/>
  <c r="J10" i="14"/>
  <c r="K9" i="14"/>
  <c r="J9" i="14"/>
  <c r="K8" i="14"/>
  <c r="J8" i="14"/>
  <c r="K7" i="14"/>
  <c r="J7" i="14"/>
  <c r="B138" i="10"/>
  <c r="I136" i="10"/>
  <c r="B136" i="10"/>
  <c r="B135" i="10"/>
  <c r="B134" i="10"/>
  <c r="B133" i="10"/>
  <c r="I132" i="10"/>
  <c r="B132" i="10"/>
  <c r="H121" i="10"/>
  <c r="H119" i="10"/>
  <c r="I109" i="10"/>
  <c r="I105" i="10"/>
  <c r="I104" i="10"/>
  <c r="I103" i="10"/>
  <c r="I102" i="10"/>
  <c r="I95" i="10"/>
  <c r="I90" i="10"/>
  <c r="H90" i="10"/>
  <c r="I89" i="10"/>
  <c r="H86" i="10"/>
  <c r="H84" i="10"/>
  <c r="H83" i="10"/>
  <c r="H82" i="10"/>
  <c r="H81" i="10"/>
  <c r="H80" i="10"/>
  <c r="I74" i="10"/>
  <c r="H70" i="10"/>
  <c r="H69" i="10"/>
  <c r="H68" i="10"/>
  <c r="I63" i="10"/>
  <c r="I61" i="10"/>
  <c r="I59" i="10"/>
  <c r="I55" i="10"/>
  <c r="I54" i="10"/>
  <c r="I51" i="10"/>
  <c r="H48" i="10"/>
  <c r="H71" i="10" s="1"/>
  <c r="I47" i="10"/>
  <c r="I46" i="10"/>
  <c r="I45" i="10"/>
  <c r="I44" i="10"/>
  <c r="I43" i="10"/>
  <c r="I42" i="10"/>
  <c r="I48" i="10" s="1"/>
  <c r="I60" i="10" s="1"/>
  <c r="I62" i="10" s="1"/>
  <c r="I41" i="10"/>
  <c r="I40" i="10"/>
  <c r="I38" i="10"/>
  <c r="I37" i="10"/>
  <c r="I36" i="10"/>
  <c r="I35" i="10"/>
  <c r="H35" i="10"/>
  <c r="I34" i="10"/>
  <c r="I33" i="10"/>
  <c r="H33" i="10"/>
  <c r="I29" i="10"/>
  <c r="I23" i="10"/>
  <c r="B138" i="8"/>
  <c r="I136" i="8"/>
  <c r="B136" i="8"/>
  <c r="B135" i="8"/>
  <c r="B134" i="8"/>
  <c r="B133" i="8"/>
  <c r="I132" i="8"/>
  <c r="B132" i="8"/>
  <c r="H121" i="8"/>
  <c r="H119" i="8"/>
  <c r="I109" i="8"/>
  <c r="I105" i="8"/>
  <c r="I104" i="8"/>
  <c r="I103" i="8"/>
  <c r="I102" i="8"/>
  <c r="I95" i="8"/>
  <c r="I90" i="8"/>
  <c r="H90" i="8"/>
  <c r="I89" i="8"/>
  <c r="H86" i="8"/>
  <c r="H84" i="8"/>
  <c r="H83" i="8"/>
  <c r="H82" i="8"/>
  <c r="H81" i="8"/>
  <c r="H80" i="8"/>
  <c r="I74" i="8"/>
  <c r="H70" i="8"/>
  <c r="H69" i="8"/>
  <c r="H68" i="8"/>
  <c r="I63" i="8"/>
  <c r="I62" i="8"/>
  <c r="I133" i="8" s="1"/>
  <c r="I61" i="8"/>
  <c r="I60" i="8"/>
  <c r="I59" i="8"/>
  <c r="I55" i="8"/>
  <c r="I54" i="8"/>
  <c r="I51" i="8"/>
  <c r="I48" i="8"/>
  <c r="H48" i="8"/>
  <c r="H71" i="8" s="1"/>
  <c r="I47" i="8"/>
  <c r="I46" i="8"/>
  <c r="I45" i="8"/>
  <c r="I44" i="8"/>
  <c r="I43" i="8"/>
  <c r="I42" i="8"/>
  <c r="I41" i="8"/>
  <c r="I40" i="8"/>
  <c r="I38" i="8"/>
  <c r="I37" i="8"/>
  <c r="I36" i="8"/>
  <c r="I35" i="8"/>
  <c r="H35" i="8"/>
  <c r="I34" i="8"/>
  <c r="I33" i="8"/>
  <c r="H33" i="8"/>
  <c r="I29" i="8"/>
  <c r="I23" i="8"/>
  <c r="B138" i="7"/>
  <c r="I136" i="7"/>
  <c r="B136" i="7"/>
  <c r="B135" i="7"/>
  <c r="B134" i="7"/>
  <c r="B133" i="7"/>
  <c r="I132" i="7"/>
  <c r="B132" i="7"/>
  <c r="H121" i="7"/>
  <c r="H119" i="7"/>
  <c r="I109" i="7"/>
  <c r="I105" i="7"/>
  <c r="I104" i="7"/>
  <c r="I103" i="7"/>
  <c r="I102" i="7"/>
  <c r="I95" i="7"/>
  <c r="I90" i="7"/>
  <c r="H90" i="7"/>
  <c r="I89" i="7"/>
  <c r="H86" i="7"/>
  <c r="H84" i="7"/>
  <c r="H83" i="7"/>
  <c r="H82" i="7"/>
  <c r="H81" i="7"/>
  <c r="H80" i="7"/>
  <c r="I74" i="7"/>
  <c r="H70" i="7"/>
  <c r="H69" i="7"/>
  <c r="H68" i="7"/>
  <c r="I63" i="7"/>
  <c r="I61" i="7"/>
  <c r="I59" i="7"/>
  <c r="I55" i="7"/>
  <c r="I54" i="7"/>
  <c r="I51" i="7"/>
  <c r="H48" i="7"/>
  <c r="H71" i="7" s="1"/>
  <c r="I47" i="7"/>
  <c r="I46" i="7"/>
  <c r="I45" i="7"/>
  <c r="I44" i="7"/>
  <c r="I43" i="7"/>
  <c r="I42" i="7"/>
  <c r="I48" i="7" s="1"/>
  <c r="I60" i="7" s="1"/>
  <c r="I62" i="7" s="1"/>
  <c r="I41" i="7"/>
  <c r="I40" i="7"/>
  <c r="I38" i="7"/>
  <c r="I37" i="7"/>
  <c r="I36" i="7"/>
  <c r="I35" i="7"/>
  <c r="H35" i="7"/>
  <c r="I34" i="7"/>
  <c r="I33" i="7"/>
  <c r="H33" i="7"/>
  <c r="I29" i="7"/>
  <c r="I23" i="7"/>
  <c r="B138" i="6"/>
  <c r="I136" i="6"/>
  <c r="B136" i="6"/>
  <c r="B135" i="6"/>
  <c r="B134" i="6"/>
  <c r="B133" i="6"/>
  <c r="I132" i="6"/>
  <c r="B132" i="6"/>
  <c r="H121" i="6"/>
  <c r="H119" i="6"/>
  <c r="I109" i="6"/>
  <c r="I105" i="6"/>
  <c r="I104" i="6"/>
  <c r="I103" i="6"/>
  <c r="I102" i="6"/>
  <c r="I95" i="6"/>
  <c r="I90" i="6"/>
  <c r="H90" i="6"/>
  <c r="I89" i="6"/>
  <c r="H86" i="6"/>
  <c r="H84" i="6"/>
  <c r="H83" i="6"/>
  <c r="H82" i="6"/>
  <c r="H81" i="6"/>
  <c r="H80" i="6"/>
  <c r="I74" i="6"/>
  <c r="H70" i="6"/>
  <c r="H69" i="6"/>
  <c r="H68" i="6"/>
  <c r="I63" i="6"/>
  <c r="I61" i="6"/>
  <c r="I59" i="6"/>
  <c r="I55" i="6"/>
  <c r="I54" i="6"/>
  <c r="I51" i="6"/>
  <c r="H48" i="6"/>
  <c r="H71" i="6" s="1"/>
  <c r="I47" i="6"/>
  <c r="I46" i="6"/>
  <c r="I45" i="6"/>
  <c r="I44" i="6"/>
  <c r="I43" i="6"/>
  <c r="I42" i="6"/>
  <c r="I48" i="6" s="1"/>
  <c r="I60" i="6" s="1"/>
  <c r="I62" i="6" s="1"/>
  <c r="I41" i="6"/>
  <c r="I40" i="6"/>
  <c r="I38" i="6"/>
  <c r="I37" i="6"/>
  <c r="I36" i="6"/>
  <c r="I35" i="6"/>
  <c r="H35" i="6"/>
  <c r="I34" i="6"/>
  <c r="I33" i="6"/>
  <c r="H33" i="6"/>
  <c r="I29" i="6"/>
  <c r="I23" i="6"/>
  <c r="B138" i="5"/>
  <c r="I136" i="5"/>
  <c r="B136" i="5"/>
  <c r="B135" i="5"/>
  <c r="B134" i="5"/>
  <c r="B133" i="5"/>
  <c r="I132" i="5"/>
  <c r="B132" i="5"/>
  <c r="H121" i="5"/>
  <c r="H119" i="5"/>
  <c r="I109" i="5"/>
  <c r="I105" i="5"/>
  <c r="I104" i="5"/>
  <c r="I103" i="5"/>
  <c r="I102" i="5"/>
  <c r="I95" i="5"/>
  <c r="I90" i="5"/>
  <c r="H90" i="5"/>
  <c r="I89" i="5"/>
  <c r="H86" i="5"/>
  <c r="H84" i="5"/>
  <c r="H83" i="5"/>
  <c r="H82" i="5"/>
  <c r="H81" i="5"/>
  <c r="H80" i="5"/>
  <c r="I74" i="5"/>
  <c r="H70" i="5"/>
  <c r="H69" i="5"/>
  <c r="H68" i="5"/>
  <c r="I63" i="5"/>
  <c r="I61" i="5"/>
  <c r="I59" i="5"/>
  <c r="I55" i="5"/>
  <c r="I54" i="5"/>
  <c r="I51" i="5"/>
  <c r="H48" i="5"/>
  <c r="H71" i="5" s="1"/>
  <c r="I47" i="5"/>
  <c r="I46" i="5"/>
  <c r="I45" i="5"/>
  <c r="I44" i="5"/>
  <c r="I43" i="5"/>
  <c r="I42" i="5"/>
  <c r="I48" i="5" s="1"/>
  <c r="I60" i="5" s="1"/>
  <c r="I62" i="5" s="1"/>
  <c r="I41" i="5"/>
  <c r="I40" i="5"/>
  <c r="I38" i="5"/>
  <c r="I37" i="5"/>
  <c r="I36" i="5"/>
  <c r="I35" i="5"/>
  <c r="H35" i="5"/>
  <c r="I34" i="5"/>
  <c r="I33" i="5"/>
  <c r="H33" i="5"/>
  <c r="I29" i="5"/>
  <c r="I23" i="5"/>
  <c r="B138" i="4"/>
  <c r="I136" i="4"/>
  <c r="B136" i="4"/>
  <c r="B135" i="4"/>
  <c r="B134" i="4"/>
  <c r="B133" i="4"/>
  <c r="I132" i="4"/>
  <c r="B132" i="4"/>
  <c r="H121" i="4"/>
  <c r="H119" i="4"/>
  <c r="I109" i="4"/>
  <c r="I105" i="4"/>
  <c r="I104" i="4"/>
  <c r="I103" i="4"/>
  <c r="I102" i="4"/>
  <c r="I101" i="4"/>
  <c r="I95" i="4"/>
  <c r="I90" i="4"/>
  <c r="H90" i="4"/>
  <c r="I89" i="4"/>
  <c r="H86" i="4"/>
  <c r="H84" i="4"/>
  <c r="H83" i="4"/>
  <c r="H82" i="4"/>
  <c r="H81" i="4"/>
  <c r="H80" i="4"/>
  <c r="I74" i="4"/>
  <c r="H71" i="4"/>
  <c r="H73" i="4" s="1"/>
  <c r="H70" i="4"/>
  <c r="H69" i="4"/>
  <c r="H68" i="4"/>
  <c r="I63" i="4"/>
  <c r="I61" i="4"/>
  <c r="I59" i="4"/>
  <c r="I55" i="4"/>
  <c r="I54" i="4"/>
  <c r="I51" i="4"/>
  <c r="H48" i="4"/>
  <c r="I47" i="4"/>
  <c r="I46" i="4"/>
  <c r="I45" i="4"/>
  <c r="I44" i="4"/>
  <c r="I43" i="4"/>
  <c r="I42" i="4"/>
  <c r="I48" i="4" s="1"/>
  <c r="I60" i="4" s="1"/>
  <c r="I62" i="4" s="1"/>
  <c r="I41" i="4"/>
  <c r="I40" i="4"/>
  <c r="I38" i="4"/>
  <c r="I37" i="4"/>
  <c r="I36" i="4"/>
  <c r="I35" i="4"/>
  <c r="H35" i="4"/>
  <c r="I34" i="4"/>
  <c r="I33" i="4"/>
  <c r="H33" i="4"/>
  <c r="I29" i="4"/>
  <c r="I23" i="4"/>
  <c r="B138" i="3"/>
  <c r="I136" i="3"/>
  <c r="B136" i="3"/>
  <c r="B135" i="3"/>
  <c r="B134" i="3"/>
  <c r="B133" i="3"/>
  <c r="I132" i="3"/>
  <c r="B132" i="3"/>
  <c r="H121" i="3"/>
  <c r="H119" i="3"/>
  <c r="I109" i="3"/>
  <c r="I105" i="3"/>
  <c r="I104" i="3"/>
  <c r="I103" i="3"/>
  <c r="I102" i="3"/>
  <c r="I101" i="3"/>
  <c r="I95" i="3"/>
  <c r="I90" i="3"/>
  <c r="H90" i="3"/>
  <c r="I89" i="3"/>
  <c r="H86" i="3"/>
  <c r="H84" i="3"/>
  <c r="H83" i="3"/>
  <c r="H82" i="3"/>
  <c r="H81" i="3"/>
  <c r="H80" i="3"/>
  <c r="I74" i="3"/>
  <c r="H70" i="3"/>
  <c r="H69" i="3"/>
  <c r="H68" i="3"/>
  <c r="I63" i="3"/>
  <c r="I61" i="3"/>
  <c r="I59" i="3"/>
  <c r="I55" i="3"/>
  <c r="I54" i="3"/>
  <c r="I51" i="3"/>
  <c r="H48" i="3"/>
  <c r="H71" i="3" s="1"/>
  <c r="I47" i="3"/>
  <c r="I46" i="3"/>
  <c r="I45" i="3"/>
  <c r="I44" i="3"/>
  <c r="I43" i="3"/>
  <c r="I42" i="3"/>
  <c r="I48" i="3" s="1"/>
  <c r="I60" i="3" s="1"/>
  <c r="I62" i="3" s="1"/>
  <c r="I41" i="3"/>
  <c r="I40" i="3"/>
  <c r="I38" i="3"/>
  <c r="I37" i="3"/>
  <c r="I36" i="3"/>
  <c r="I35" i="3"/>
  <c r="H35" i="3"/>
  <c r="I34" i="3"/>
  <c r="I33" i="3"/>
  <c r="H33" i="3"/>
  <c r="I29" i="3"/>
  <c r="I23" i="3"/>
  <c r="B138" i="2"/>
  <c r="I136" i="2"/>
  <c r="B136" i="2"/>
  <c r="B135" i="2"/>
  <c r="B134" i="2"/>
  <c r="B133" i="2"/>
  <c r="I132" i="2"/>
  <c r="B132" i="2"/>
  <c r="H121" i="2"/>
  <c r="H119" i="2"/>
  <c r="I109" i="2"/>
  <c r="I105" i="2"/>
  <c r="I104" i="2"/>
  <c r="I103" i="2"/>
  <c r="I102" i="2"/>
  <c r="I101" i="2"/>
  <c r="I95" i="2"/>
  <c r="I90" i="2"/>
  <c r="H90" i="2"/>
  <c r="I89" i="2"/>
  <c r="H86" i="2"/>
  <c r="H84" i="2"/>
  <c r="H83" i="2"/>
  <c r="H82" i="2"/>
  <c r="H81" i="2"/>
  <c r="H80" i="2"/>
  <c r="I74" i="2"/>
  <c r="H70" i="2"/>
  <c r="H69" i="2"/>
  <c r="H68" i="2"/>
  <c r="I63" i="2"/>
  <c r="I61" i="2"/>
  <c r="I59" i="2"/>
  <c r="I55" i="2"/>
  <c r="I54" i="2"/>
  <c r="I51" i="2"/>
  <c r="H48" i="2"/>
  <c r="H71" i="2" s="1"/>
  <c r="I47" i="2"/>
  <c r="I46" i="2"/>
  <c r="I45" i="2"/>
  <c r="I44" i="2"/>
  <c r="I43" i="2"/>
  <c r="I42" i="2"/>
  <c r="I48" i="2" s="1"/>
  <c r="I60" i="2" s="1"/>
  <c r="I62" i="2" s="1"/>
  <c r="I41" i="2"/>
  <c r="I40" i="2"/>
  <c r="I38" i="2"/>
  <c r="I37" i="2"/>
  <c r="I36" i="2"/>
  <c r="I35" i="2"/>
  <c r="H35" i="2"/>
  <c r="I34" i="2"/>
  <c r="I33" i="2"/>
  <c r="H33" i="2"/>
  <c r="I29" i="2"/>
  <c r="I24" i="2"/>
  <c r="I23" i="2"/>
  <c r="E30" i="1"/>
  <c r="E16" i="1"/>
  <c r="I133" i="10" l="1"/>
  <c r="I106" i="10"/>
  <c r="I64" i="10"/>
  <c r="I65" i="10" s="1"/>
  <c r="I75" i="10"/>
  <c r="H73" i="10"/>
  <c r="I71" i="10"/>
  <c r="H73" i="8"/>
  <c r="I75" i="8"/>
  <c r="I64" i="8"/>
  <c r="I65" i="8" s="1"/>
  <c r="I106" i="8"/>
  <c r="H73" i="7"/>
  <c r="I75" i="7"/>
  <c r="I133" i="7"/>
  <c r="I106" i="7"/>
  <c r="I64" i="7"/>
  <c r="I65" i="7" s="1"/>
  <c r="I71" i="7" s="1"/>
  <c r="I71" i="6"/>
  <c r="H73" i="6"/>
  <c r="I106" i="6"/>
  <c r="I64" i="6"/>
  <c r="I65" i="6" s="1"/>
  <c r="I75" i="6"/>
  <c r="I133" i="6"/>
  <c r="I133" i="5"/>
  <c r="I106" i="5"/>
  <c r="I64" i="5"/>
  <c r="I65" i="5" s="1"/>
  <c r="I75" i="5"/>
  <c r="H73" i="5"/>
  <c r="I71" i="5"/>
  <c r="I133" i="4"/>
  <c r="I106" i="4"/>
  <c r="I75" i="4"/>
  <c r="I64" i="4"/>
  <c r="I65" i="4" s="1"/>
  <c r="I71" i="4"/>
  <c r="I71" i="3"/>
  <c r="H73" i="3"/>
  <c r="I106" i="3"/>
  <c r="I64" i="3"/>
  <c r="I65" i="3" s="1"/>
  <c r="I75" i="3"/>
  <c r="I133" i="3"/>
  <c r="I133" i="2"/>
  <c r="I106" i="2"/>
  <c r="I64" i="2"/>
  <c r="I65" i="2" s="1"/>
  <c r="I75" i="2"/>
  <c r="H73" i="2"/>
  <c r="I71" i="2"/>
  <c r="I68" i="10" l="1"/>
  <c r="I72" i="10"/>
  <c r="I70" i="10"/>
  <c r="I69" i="10"/>
  <c r="I69" i="8"/>
  <c r="I68" i="8"/>
  <c r="I72" i="8"/>
  <c r="I70" i="8"/>
  <c r="I71" i="8"/>
  <c r="I70" i="7"/>
  <c r="I69" i="7"/>
  <c r="I68" i="7"/>
  <c r="I72" i="7"/>
  <c r="I72" i="6"/>
  <c r="I70" i="6"/>
  <c r="I69" i="6"/>
  <c r="I68" i="6"/>
  <c r="I73" i="6" s="1"/>
  <c r="I68" i="5"/>
  <c r="I72" i="5"/>
  <c r="I69" i="5"/>
  <c r="I70" i="5"/>
  <c r="I69" i="4"/>
  <c r="I68" i="4"/>
  <c r="I72" i="4"/>
  <c r="I70" i="4"/>
  <c r="I70" i="3"/>
  <c r="I68" i="3"/>
  <c r="I69" i="3"/>
  <c r="I72" i="3"/>
  <c r="I72" i="2"/>
  <c r="I68" i="2"/>
  <c r="I73" i="2" s="1"/>
  <c r="I70" i="2"/>
  <c r="I69" i="2"/>
  <c r="I73" i="10" l="1"/>
  <c r="I73" i="8"/>
  <c r="I73" i="7"/>
  <c r="I107" i="6"/>
  <c r="I76" i="6"/>
  <c r="I77" i="6" s="1"/>
  <c r="I134" i="6"/>
  <c r="I73" i="5"/>
  <c r="I73" i="4"/>
  <c r="I73" i="3"/>
  <c r="I107" i="2"/>
  <c r="I76" i="2"/>
  <c r="I77" i="2" s="1"/>
  <c r="I134" i="2"/>
  <c r="I134" i="10" l="1"/>
  <c r="I107" i="10"/>
  <c r="I76" i="10"/>
  <c r="I77" i="10" s="1"/>
  <c r="I134" i="8"/>
  <c r="I107" i="8"/>
  <c r="I76" i="8"/>
  <c r="I77" i="8" s="1"/>
  <c r="I76" i="7"/>
  <c r="I77" i="7" s="1"/>
  <c r="I134" i="7"/>
  <c r="I107" i="7"/>
  <c r="I85" i="6"/>
  <c r="I80" i="6"/>
  <c r="I83" i="6"/>
  <c r="I84" i="6"/>
  <c r="I82" i="6"/>
  <c r="I81" i="6"/>
  <c r="I107" i="5"/>
  <c r="I76" i="5"/>
  <c r="I77" i="5" s="1"/>
  <c r="I134" i="5"/>
  <c r="I134" i="4"/>
  <c r="I107" i="4"/>
  <c r="I76" i="4"/>
  <c r="I77" i="4" s="1"/>
  <c r="I76" i="3"/>
  <c r="I77" i="3" s="1"/>
  <c r="I134" i="3"/>
  <c r="I107" i="3"/>
  <c r="I81" i="2"/>
  <c r="I84" i="2"/>
  <c r="I85" i="2"/>
  <c r="I80" i="2"/>
  <c r="I83" i="2"/>
  <c r="I82" i="2"/>
  <c r="I85" i="10" l="1"/>
  <c r="I84" i="10"/>
  <c r="I83" i="10"/>
  <c r="I82" i="10"/>
  <c r="I81" i="10"/>
  <c r="I80" i="10"/>
  <c r="I81" i="8"/>
  <c r="I85" i="8"/>
  <c r="I84" i="8"/>
  <c r="I80" i="8"/>
  <c r="I83" i="8"/>
  <c r="I82" i="8"/>
  <c r="I82" i="7"/>
  <c r="I81" i="7"/>
  <c r="I84" i="7"/>
  <c r="I80" i="7"/>
  <c r="I86" i="7" s="1"/>
  <c r="I94" i="7" s="1"/>
  <c r="I96" i="7" s="1"/>
  <c r="I83" i="7"/>
  <c r="I85" i="7"/>
  <c r="I86" i="6"/>
  <c r="I94" i="6" s="1"/>
  <c r="I96" i="6" s="1"/>
  <c r="I85" i="5"/>
  <c r="I84" i="5"/>
  <c r="I80" i="5"/>
  <c r="I83" i="5"/>
  <c r="I81" i="5"/>
  <c r="I82" i="5"/>
  <c r="I81" i="4"/>
  <c r="I84" i="4"/>
  <c r="I85" i="4"/>
  <c r="I80" i="4"/>
  <c r="I82" i="4"/>
  <c r="I83" i="4"/>
  <c r="I83" i="3"/>
  <c r="I81" i="3"/>
  <c r="I82" i="3"/>
  <c r="I85" i="3"/>
  <c r="I84" i="3"/>
  <c r="I80" i="3"/>
  <c r="I86" i="2"/>
  <c r="I94" i="2" s="1"/>
  <c r="I96" i="2" s="1"/>
  <c r="I86" i="10" l="1"/>
  <c r="I94" i="10" s="1"/>
  <c r="I96" i="10" s="1"/>
  <c r="I86" i="8"/>
  <c r="I94" i="8" s="1"/>
  <c r="I96" i="8" s="1"/>
  <c r="I135" i="7"/>
  <c r="I137" i="7" s="1"/>
  <c r="I108" i="7"/>
  <c r="I110" i="7" s="1"/>
  <c r="I135" i="6"/>
  <c r="I137" i="6" s="1"/>
  <c r="I108" i="6"/>
  <c r="I110" i="6" s="1"/>
  <c r="I86" i="5"/>
  <c r="I94" i="5" s="1"/>
  <c r="I96" i="5" s="1"/>
  <c r="I86" i="4"/>
  <c r="I94" i="4" s="1"/>
  <c r="I96" i="4" s="1"/>
  <c r="I86" i="3"/>
  <c r="I94" i="3" s="1"/>
  <c r="I96" i="3" s="1"/>
  <c r="I108" i="2"/>
  <c r="I110" i="2" s="1"/>
  <c r="I135" i="2"/>
  <c r="I137" i="2" s="1"/>
  <c r="I135" i="10" l="1"/>
  <c r="I137" i="10" s="1"/>
  <c r="I108" i="10"/>
  <c r="I110" i="10" s="1"/>
  <c r="I108" i="8"/>
  <c r="I110" i="8" s="1"/>
  <c r="I135" i="8"/>
  <c r="I137" i="8" s="1"/>
  <c r="I113" i="7"/>
  <c r="I113" i="6"/>
  <c r="I114" i="6" s="1"/>
  <c r="I108" i="5"/>
  <c r="I110" i="5" s="1"/>
  <c r="I135" i="5"/>
  <c r="I137" i="5" s="1"/>
  <c r="I108" i="4"/>
  <c r="I110" i="4" s="1"/>
  <c r="I135" i="4"/>
  <c r="I137" i="4" s="1"/>
  <c r="I135" i="3"/>
  <c r="I137" i="3" s="1"/>
  <c r="I108" i="3"/>
  <c r="I110" i="3" s="1"/>
  <c r="I113" i="2"/>
  <c r="I113" i="10" l="1"/>
  <c r="I113" i="8"/>
  <c r="I114" i="8"/>
  <c r="I114" i="7"/>
  <c r="I124" i="6"/>
  <c r="I126" i="6" s="1"/>
  <c r="I113" i="5"/>
  <c r="I113" i="4"/>
  <c r="I113" i="3"/>
  <c r="I114" i="2"/>
  <c r="I114" i="10" l="1"/>
  <c r="I124" i="8"/>
  <c r="I126" i="8" s="1"/>
  <c r="I124" i="7"/>
  <c r="I126" i="7" s="1"/>
  <c r="I118" i="6"/>
  <c r="I117" i="6"/>
  <c r="I128" i="6"/>
  <c r="I116" i="6"/>
  <c r="I119" i="6" s="1"/>
  <c r="I138" i="6" s="1"/>
  <c r="I139" i="6" s="1"/>
  <c r="F23" i="1" s="1"/>
  <c r="I114" i="5"/>
  <c r="I124" i="5" s="1"/>
  <c r="I126" i="5" s="1"/>
  <c r="I114" i="4"/>
  <c r="I114" i="3"/>
  <c r="I124" i="3" s="1"/>
  <c r="I126" i="3" s="1"/>
  <c r="I124" i="2"/>
  <c r="I126" i="2" s="1"/>
  <c r="G23" i="1" l="1"/>
  <c r="I23" i="1" s="1"/>
  <c r="J23" i="1"/>
  <c r="I124" i="10"/>
  <c r="I126" i="10" s="1"/>
  <c r="I118" i="8"/>
  <c r="I117" i="8"/>
  <c r="I128" i="8"/>
  <c r="I116" i="8"/>
  <c r="I128" i="7"/>
  <c r="I116" i="7"/>
  <c r="I118" i="7"/>
  <c r="I117" i="7"/>
  <c r="I118" i="5"/>
  <c r="I117" i="5"/>
  <c r="I128" i="5"/>
  <c r="I116" i="5"/>
  <c r="I124" i="4"/>
  <c r="I126" i="4" s="1"/>
  <c r="I117" i="3"/>
  <c r="I128" i="3"/>
  <c r="I116" i="3"/>
  <c r="I118" i="3"/>
  <c r="I118" i="2"/>
  <c r="I117" i="2"/>
  <c r="I128" i="2"/>
  <c r="I116" i="2"/>
  <c r="H23" i="1" l="1"/>
  <c r="I118" i="10"/>
  <c r="I117" i="10"/>
  <c r="I128" i="10"/>
  <c r="I116" i="10"/>
  <c r="I119" i="8"/>
  <c r="I138" i="8" s="1"/>
  <c r="I139" i="8" s="1"/>
  <c r="F25" i="1" s="1"/>
  <c r="I119" i="7"/>
  <c r="I138" i="7" s="1"/>
  <c r="I139" i="7" s="1"/>
  <c r="F24" i="1" s="1"/>
  <c r="I119" i="5"/>
  <c r="I138" i="5" s="1"/>
  <c r="I139" i="5" s="1"/>
  <c r="F22" i="1" s="1"/>
  <c r="I128" i="4"/>
  <c r="I116" i="4"/>
  <c r="I118" i="4"/>
  <c r="I117" i="4"/>
  <c r="I119" i="3"/>
  <c r="I138" i="3" s="1"/>
  <c r="I139" i="3" s="1"/>
  <c r="F20" i="1" s="1"/>
  <c r="I119" i="2"/>
  <c r="I138" i="2" s="1"/>
  <c r="I139" i="2" s="1"/>
  <c r="F19" i="1" s="1"/>
  <c r="G22" i="1" l="1"/>
  <c r="I22" i="1" s="1"/>
  <c r="J22" i="1"/>
  <c r="G25" i="1"/>
  <c r="I25" i="1" s="1"/>
  <c r="J25" i="1"/>
  <c r="G20" i="1"/>
  <c r="H20" i="1" s="1"/>
  <c r="J20" i="1"/>
  <c r="G24" i="1"/>
  <c r="I24" i="1" s="1"/>
  <c r="J24" i="1"/>
  <c r="G19" i="1"/>
  <c r="I19" i="1" s="1"/>
  <c r="J19" i="1"/>
  <c r="I119" i="10"/>
  <c r="I138" i="10" s="1"/>
  <c r="I139" i="10" s="1"/>
  <c r="F26" i="1" s="1"/>
  <c r="H25" i="1"/>
  <c r="I119" i="4"/>
  <c r="I138" i="4" s="1"/>
  <c r="I139" i="4" s="1"/>
  <c r="F21" i="1" s="1"/>
  <c r="I20" i="1"/>
  <c r="G21" i="1" l="1"/>
  <c r="I21" i="1" s="1"/>
  <c r="I29" i="1" s="1"/>
  <c r="J21" i="1"/>
  <c r="H22" i="1"/>
  <c r="H24" i="1"/>
  <c r="H19" i="1"/>
  <c r="G26" i="1"/>
  <c r="H26" i="1" s="1"/>
  <c r="J26" i="1"/>
  <c r="I26" i="1"/>
  <c r="H21" i="1" l="1"/>
  <c r="I28" i="1" s="1"/>
  <c r="I27" i="1"/>
</calcChain>
</file>

<file path=xl/sharedStrings.xml><?xml version="1.0" encoding="utf-8"?>
<sst xmlns="http://schemas.openxmlformats.org/spreadsheetml/2006/main" count="3017" uniqueCount="366">
  <si>
    <t>ANEXO IV – PLANILHAS DE CUSTOS E FORMAÇÃO DE PREÇOS</t>
  </si>
  <si>
    <t>QUADRO RESUMO</t>
  </si>
  <si>
    <t>ITEM</t>
  </si>
  <si>
    <t>CARGO</t>
  </si>
  <si>
    <t>CBO</t>
  </si>
  <si>
    <t>UNIDADE DE FORNECIMENTO</t>
  </si>
  <si>
    <t>QT</t>
  </si>
  <si>
    <t>VALOR UNITÁRIO MENSAL (MÁXIMO)</t>
  </si>
  <si>
    <t>VALOR MENSAL TOTAL (MÁXIMO)</t>
  </si>
  <si>
    <t>VALOR TOTAL POR 12 MESES  (MÁXIMO)</t>
  </si>
  <si>
    <t>VALOR TOTAL POR 24 MESES  (MÁXIMO)</t>
  </si>
  <si>
    <t>POSTO</t>
  </si>
  <si>
    <t>ELETRICISTA</t>
  </si>
  <si>
    <t>9511-05</t>
  </si>
  <si>
    <t>MARCENEIRO</t>
  </si>
  <si>
    <t>7711-05</t>
  </si>
  <si>
    <t>BOMBEIRO HIDRÁULICO</t>
  </si>
  <si>
    <t>7241-10</t>
  </si>
  <si>
    <t xml:space="preserve">VALOR GLOBAL MENSAL MÁXIMO </t>
  </si>
  <si>
    <t>VALOR GLOBAL TOTAL MÁXIMO 12 MESES</t>
  </si>
  <si>
    <t>VALOR GLOBAL TOTAL MÁXIMO 24 MESES</t>
  </si>
  <si>
    <t>TOTAL DE EMPREGADOS</t>
  </si>
  <si>
    <t>GRUPO 02 - Campus Senador Helvídio Nunes de Barros - Picos</t>
  </si>
  <si>
    <t xml:space="preserve">OPERADOR DE MICROCOMPUTADOR </t>
  </si>
  <si>
    <t>3172-05</t>
  </si>
  <si>
    <t>AGENTE DE PORTARIA</t>
  </si>
  <si>
    <t>5174-15</t>
  </si>
  <si>
    <t xml:space="preserve">COPEIRO </t>
  </si>
  <si>
    <t>5134-25</t>
  </si>
  <si>
    <t>ATENDENTE</t>
  </si>
  <si>
    <t>4221-10</t>
  </si>
  <si>
    <t xml:space="preserve">RECEPCIONISTA </t>
  </si>
  <si>
    <t>4221-05</t>
  </si>
  <si>
    <t>Nº do Processo</t>
  </si>
  <si>
    <t>23111.003726/2025-35</t>
  </si>
  <si>
    <t>Discriminação dos Serviços</t>
  </si>
  <si>
    <t>A</t>
  </si>
  <si>
    <t>Data de apresentação da proposta</t>
  </si>
  <si>
    <t>B</t>
  </si>
  <si>
    <t>Município</t>
  </si>
  <si>
    <t>C</t>
  </si>
  <si>
    <t>Ano do Acordo, Convenção ou Dissídio Coletivo</t>
  </si>
  <si>
    <t>D</t>
  </si>
  <si>
    <t>Nº de meses de execução contratual</t>
  </si>
  <si>
    <t>Identificação do Serviço</t>
  </si>
  <si>
    <t>Tipo de Serviço</t>
  </si>
  <si>
    <t>Unidade de Medida</t>
  </si>
  <si>
    <t>Quantidade estimada a contratar (em função da unidade de medida)</t>
  </si>
  <si>
    <t>Apoio Administrativo e Atividades Auxiliares</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</si>
  <si>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</si>
  <si>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</si>
  <si>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</si>
  <si>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</si>
  <si>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</si>
  <si>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SINDICATO DAS EMPRESAS DE ASSEIO E CONSERVACAO DO ESTADO DO PIAUI</t>
  </si>
  <si>
    <t>Data base da categoria (dia/mês/ano)</t>
  </si>
  <si>
    <t>1º janeiro de 2025</t>
  </si>
  <si>
    <t>MÓDULO 1 - COMPOSIÇÃO DA REMUNERAÇÃO</t>
  </si>
  <si>
    <t>COMPOSIÇÃO DA REMUNERAÇÃO</t>
  </si>
  <si>
    <t>%</t>
  </si>
  <si>
    <t>VALOR (R$)</t>
  </si>
  <si>
    <t>Salário Base</t>
  </si>
  <si>
    <t>Adicional Periculosidade</t>
  </si>
  <si>
    <t>Adicional Insalubridade</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</si>
  <si>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</si>
  <si>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</si>
  <si>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</si>
  <si>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</si>
  <si>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</si>
  <si>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</si>
  <si>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</si>
  <si>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</si>
  <si>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t>13 (Décimo-terceiro) salário</t>
  </si>
  <si>
    <t>Férias e Abono de Férias</t>
  </si>
  <si>
    <t>TOTAL SUBMÓDULO 2.1</t>
  </si>
  <si>
    <r>
      <rPr>
        <b/>
        <sz val="10"/>
        <color rgb="FF000000"/>
        <rFont val="Arial"/>
        <charset val="1"/>
      </rPr>
      <t xml:space="preserve">BASE DE CÁLCULO PARA O SUBMÓDULO 2.2 </t>
    </r>
    <r>
      <rPr>
        <sz val="10"/>
        <color rgb="FF000000"/>
        <rFont val="Arial"/>
        <charset val="1"/>
      </rPr>
      <t>(MÓDULO 1 + SUBMÓDULO 2.1)</t>
    </r>
  </si>
  <si>
    <t>MÓDULO 1</t>
  </si>
  <si>
    <t>SUBMÓDULO 2.1</t>
  </si>
  <si>
    <t>TOTAL</t>
  </si>
  <si>
    <t>Submódulo 2.2 - GPS, FGTS e Outras Contribuições</t>
  </si>
  <si>
    <t>INSS</t>
  </si>
  <si>
    <t>Salário Educação</t>
  </si>
  <si>
    <t>SAT (Seguro Acidente de Trabalho)</t>
  </si>
  <si>
    <t>SESC ou SESI</t>
  </si>
  <si>
    <t>SENAI - SENAC</t>
  </si>
  <si>
    <t>SEBRAE</t>
  </si>
  <si>
    <t>G</t>
  </si>
  <si>
    <t>INCRA</t>
  </si>
  <si>
    <t>H</t>
  </si>
  <si>
    <t>FGTS</t>
  </si>
  <si>
    <t>TOTAL SUBMÓDULO 2.2</t>
  </si>
  <si>
    <t>Submódulo 2.3 - Benefícios Mensais e Diários</t>
  </si>
  <si>
    <t>Transporte</t>
  </si>
  <si>
    <t>Auxílio-Refeição/Alimentação</t>
  </si>
  <si>
    <t>-</t>
  </si>
  <si>
    <t>Assistência Médica e Familiar</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</si>
  <si>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</si>
  <si>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</si>
  <si>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</si>
  <si>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</si>
  <si>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</si>
  <si>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</si>
  <si>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</si>
  <si>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</si>
  <si>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</si>
  <si>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</si>
  <si>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</si>
  <si>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r>
      <rPr>
        <b/>
        <sz val="10"/>
        <color rgb="FF000000"/>
        <rFont val="Arial"/>
        <charset val="1"/>
      </rPr>
      <t xml:space="preserve">BASE DE CÁLCULO PARA O MÓDULO 3 </t>
    </r>
    <r>
      <rPr>
        <sz val="10"/>
        <color rgb="FF000000"/>
        <rFont val="Arial"/>
        <charset val="1"/>
      </rPr>
      <t>(MÓDULO 1 + MÓDULO 2)</t>
    </r>
  </si>
  <si>
    <t>MÓDULO 2</t>
  </si>
  <si>
    <t>MÓDULO 3 – PROVISÃO PARA RESCISÃO</t>
  </si>
  <si>
    <t>PROVISÃO PARA RESCISÃO</t>
  </si>
  <si>
    <t>Aviso Prévio Indenizado</t>
  </si>
  <si>
    <t>Incidência do FGTS sobre Aviso Prévio Indenizado</t>
  </si>
  <si>
    <t>Aviso Prévio Trabalhado</t>
  </si>
  <si>
    <t>Incidência dos encargos do submódulo 2.2 sobre Aviso Prévio Trabalhado</t>
  </si>
  <si>
    <t>Multa do FGTS sobre o Aviso Prévio Indenizado e sobre o Aviso Prévio Trabalhado</t>
  </si>
  <si>
    <t>TOTAL DO MÓDULO 3</t>
  </si>
  <si>
    <r>
      <rPr>
        <b/>
        <sz val="10"/>
        <color rgb="FF000000"/>
        <rFont val="Arial"/>
        <charset val="1"/>
      </rPr>
      <t xml:space="preserve">BASE DE CÁLCULO PARA O MÓDULO 4 </t>
    </r>
    <r>
      <rPr>
        <sz val="10"/>
        <color rgb="FF000000"/>
        <rFont val="Arial"/>
        <charset val="1"/>
      </rPr>
      <t>(MÓDULO 1 + MÓDULO 2 + MÓDULO 3)</t>
    </r>
  </si>
  <si>
    <t>MÓDULO 3</t>
  </si>
  <si>
    <t>MÓDULO 4 – CUSTO DE REPOSIÇÃO DO PROFISSIONAL AUSENTE</t>
  </si>
  <si>
    <t>Submódulo 4.1 - Ausências Legais</t>
  </si>
  <si>
    <t>Substituto na cobertura de Férias</t>
  </si>
  <si>
    <t>Substituto na cobertura de Ausências Legais</t>
  </si>
  <si>
    <t>Substituto na cobertura de Licença Paternidade</t>
  </si>
  <si>
    <t>Substituto na cobertura de Ausência por Acidente de Trabalho</t>
  </si>
  <si>
    <t>Substituto na cobertura de Afastamento Maternidade</t>
  </si>
  <si>
    <t>Substituto na cobertura de outras ausências</t>
  </si>
  <si>
    <t>TOTAL SUBMÓDULO 4.1</t>
  </si>
  <si>
    <t>Submódulo 4.2 - Intrajornada</t>
  </si>
  <si>
    <t>Intervalo para Repouso ou Alimentação</t>
  </si>
  <si>
    <t>TOTAL SUBMÓDULO 4.2</t>
  </si>
  <si>
    <t>QUADRO-RESUMO DO MÓDULO 4 - CUSTO DE REPOSIÇÃO DO PROFISSIONAL AUSENTE</t>
  </si>
  <si>
    <t>Módulo 4 - Custo de Reposição do Profissional Ausente</t>
  </si>
  <si>
    <t>4.1</t>
  </si>
  <si>
    <t>Ausências Legais</t>
  </si>
  <si>
    <t>4.2</t>
  </si>
  <si>
    <t>Intrajornada</t>
  </si>
  <si>
    <t>TOTAL DO MÓDULO 4</t>
  </si>
  <si>
    <t>MÓDULO 5 – INSUMOS DIVERSOS</t>
  </si>
  <si>
    <t>INSUMOS DIVERSOS</t>
  </si>
  <si>
    <t>Materiais</t>
  </si>
  <si>
    <t>EPIs</t>
  </si>
  <si>
    <t>Uniformes</t>
  </si>
  <si>
    <t>Equipamentos / Ferramentas</t>
  </si>
  <si>
    <t>TOTAL DO MÓDULO 5</t>
  </si>
  <si>
    <r>
      <rPr>
        <b/>
        <sz val="10"/>
        <color rgb="FF000000"/>
        <rFont val="Arial"/>
        <charset val="1"/>
      </rPr>
      <t xml:space="preserve">BASE DE CÁLCULO PARA O MÓDULO 6 </t>
    </r>
    <r>
      <rPr>
        <sz val="10"/>
        <color rgb="FF000000"/>
        <rFont val="Arial"/>
        <charset val="1"/>
      </rPr>
      <t>(MÓDULO 1 + MÓDULO 2 + MÓDULO 3 + MÓDULO 4 + MÓDULO 5)</t>
    </r>
  </si>
  <si>
    <t>MÓDULO 4</t>
  </si>
  <si>
    <t>MÓDULO 5</t>
  </si>
  <si>
    <t>MÓDULO 6 – CUSTOS INDIRETOS, TRIBUTOS E LUCRO</t>
  </si>
  <si>
    <t>CUSTOS INDIRETOS, TRIBUTOS E LUCRO</t>
  </si>
  <si>
    <t>Custos Indiretos</t>
  </si>
  <si>
    <t>Lucro</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</si>
  <si>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</si>
  <si>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</si>
  <si>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</si>
  <si>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</si>
  <si>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</si>
  <si>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</si>
  <si>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</si>
  <si>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</si>
  <si>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</si>
  <si>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</si>
  <si>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</si>
  <si>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</si>
  <si>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</si>
  <si>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</si>
  <si>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</si>
  <si>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</si>
  <si>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</si>
  <si>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</si>
  <si>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</si>
  <si>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Categoria profissional: ELETRICISTA – 44 HORAS</t>
  </si>
  <si>
    <t>ELETRICISTA PREDIAL</t>
  </si>
  <si>
    <t>Categoria profissional: MARCENEIRO – 44 HORAS</t>
  </si>
  <si>
    <t>PICOS-PI</t>
  </si>
  <si>
    <t>PI000119/2025</t>
  </si>
  <si>
    <t>Categoria profissional: BOMBEIRO HIDRÁULICO – 44 HORAS</t>
  </si>
  <si>
    <t>Categoria profissional: OPERADOR DE MICROCOMPUTADOR – 40HORAS/IN SEGES 190</t>
  </si>
  <si>
    <t>OPERADOR DE MICROCOMPUTADOR</t>
  </si>
  <si>
    <t>Categoria profissional: AGENTE DE PORTARIA – 44 HORAS</t>
  </si>
  <si>
    <t xml:space="preserve">5174-15 </t>
  </si>
  <si>
    <t>Categoria profissional: COPEIRO – 40 HORAS/IN SEGES 190</t>
  </si>
  <si>
    <t>COPEIRO</t>
  </si>
  <si>
    <t>Categoria profissional: ATENDENTE – 40HORAS/IN SEGES 190</t>
  </si>
  <si>
    <t>Categoria profissional: RECEPCIONISTA – 40HORAS/IN SEGES 190</t>
  </si>
  <si>
    <t>RECEPCIONISTA</t>
  </si>
  <si>
    <t>EPI’S</t>
  </si>
  <si>
    <t>QUANTITATIVOS DE EQUIPAMENTOS DE PROTEÇÃO INDIVIDUAL (EPI’S) POR EMPREGADO</t>
  </si>
  <si>
    <t xml:space="preserve">TABELA 1: RELAÇÃO DE EQUIPAMENTOS DE PROTEÇÃO INDIVIDUAL -  PEDREIRO </t>
  </si>
  <si>
    <t xml:space="preserve">QUANTIDADE EM 12 MESES </t>
  </si>
  <si>
    <t>DESCRIÇÃO</t>
  </si>
  <si>
    <t>UNID</t>
  </si>
  <si>
    <t>QTD</t>
  </si>
  <si>
    <t>Preço
 1</t>
  </si>
  <si>
    <t>Preço
2</t>
  </si>
  <si>
    <t>Preço
 3</t>
  </si>
  <si>
    <t>Preço
 4</t>
  </si>
  <si>
    <t>Preço
 5</t>
  </si>
  <si>
    <t>VALOR UNITÁRIO</t>
  </si>
  <si>
    <t>VALOR TOTAL</t>
  </si>
  <si>
    <t>Boné árabe com proteção da nuca e emblema da empresa, com tamanhos diferenciados, confeccionados sob medidas de acordo com a necessidade</t>
  </si>
  <si>
    <t>Luva raspa de couro, cano curto, c/reforço (par de luva)</t>
  </si>
  <si>
    <t xml:space="preserve">PAR </t>
  </si>
  <si>
    <t xml:space="preserve">Máscara de proteção respiratória c/filtro de carvão ativado, para uso com produtos químicos. Material feito de silicone durável. </t>
  </si>
  <si>
    <t>Capacete de segurança com Aba frontal, suporte para protetor auditivo, suspensão com jugular removível e 2 sistemas de regulagem. O equipamento deve ser aprovado pelo INMETRO. NBR8221.</t>
  </si>
  <si>
    <t>Protetor auricular tipo plug em silicone 15db.</t>
  </si>
  <si>
    <t>Luvas de segurança tricotadas com fios de algodão e poliéster, punho com elástico, com ou sem pigmentos na palma.</t>
  </si>
  <si>
    <t>Botina de couro preta, com solado em borracha bidensidade injetada, elástico e bico de aço.</t>
  </si>
  <si>
    <t>Protetor auditivo tipo concha</t>
  </si>
  <si>
    <t>TOTAL:</t>
  </si>
  <si>
    <t xml:space="preserve">TOTAL MENSAL: </t>
  </si>
  <si>
    <t>TABELA 2: RELAÇÃO DE EQUIPAMENTOS DE PROTEÇÃO INDIVIDUAL -  ELETRICISTA</t>
  </si>
  <si>
    <t>Luva de segurança tricotada em nylon e elastano, recoberta em nitrílico forro na palma e dorso.</t>
  </si>
  <si>
    <t>Luva de segurança para Profissional Eletricista que trabalha com Alta Tensão (1000V), Cano Longo.</t>
  </si>
  <si>
    <t>Óculos de segurança confeccionado em policarbonato óptico, com armação de nylon e hastes com comprimento regulável. Deve filtrar 99,9% dos raios UVA/UVB.</t>
  </si>
  <si>
    <t>Calçado ocupacional tipo botina, sem biqueira de aço, para uso eletricista. Cor preta, fechamento em cardarço,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</si>
  <si>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TABELA 3: RELAÇÃO DE EQUIPAMENTOS DE PROTEÇÃO INDIVIDUAL -  MARCENEIRO</t>
  </si>
  <si>
    <t>VALOR ESTIMADO</t>
  </si>
  <si>
    <t>Máscara de proteção respiratória c/filtro de carvão ativado, para uso com produtos químicos.</t>
  </si>
  <si>
    <t>Óculos de segurança confeccionado em policarbonato óptico, com armação de nylon e hastes com comprimento regulável.</t>
  </si>
  <si>
    <t>Protetor facial incolor de 08 polegadas.</t>
  </si>
  <si>
    <t>Protetor auditivo tipo concha 18db.</t>
  </si>
  <si>
    <t xml:space="preserve">TABELA 4: RELAÇÃO DE EQUIPAMENTOS DE PROTEÇÃO INDIVIDUAL -  BOMBEIRO HIDRÁULICO </t>
  </si>
  <si>
    <t>Luva de PVC forrada cano logo e palma áspera de 70cm</t>
  </si>
  <si>
    <t>Luva de látex com forro flocado de algodão, punho com virola e palma antiderrapante</t>
  </si>
  <si>
    <t>Óculos de segurança incolor confeccionado em policarbonato óptico, com armação de nylon e hastes com comprimento regulável.</t>
  </si>
  <si>
    <t>Bota tipo Galocha. Policloreto De Vinilia (Pvc) Injetado Em Uma Só Peça. Altura Do Cabedal: 27 Cm, Contém Polímero Plástico Em Pvc E Massa Nitrílica De Alta Qualidade. O material deve possuir certificado de Aprovação (C. A) do Ministério do Trabalho.</t>
  </si>
  <si>
    <t>TABELA 5: RELAÇÃO DE EQUIPAMENTOS DE PROTEÇÃO INDIVIDUAL -  TÉCNICO EM MECÂNICA</t>
  </si>
  <si>
    <t>Luva raspa de couro, cano curto, c/reforço (par de luva).</t>
  </si>
  <si>
    <t>TABELA 6: RELAÇÃO DE EQUIPAMENTOS DE PROTEÇÃO INDIVIDUAL -  AUXILIAR TÉCNICO EM ELETRÔNICA</t>
  </si>
  <si>
    <t>Calçado ocupacional tipo botina, sem biqueira de aço, para uso eletricista. Cor preta, fechamento em cadarço,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</si>
  <si>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UNIFORMES</t>
  </si>
  <si>
    <t>QUANTITATIVOS DE UNIFORMES E COMPLEMENTOS POR EMPREGADO</t>
  </si>
  <si>
    <t xml:space="preserve">TABELA 07: RELAÇÃO DE UNIFORMES E COMPLEMENTOS - PEDREIRO </t>
  </si>
  <si>
    <t>QUANTIDADE EM 12 MESES (por empregado)</t>
  </si>
  <si>
    <t>Camiseta em malha de algodão na cor branca</t>
  </si>
  <si>
    <t>Jalecos em brim na cor bege, com gola, mangas curtas e três bolsos, sendo um esquerdo superior, com logomarca da empresa e dois inferiores e palavra manutenção escrito nas costa.</t>
  </si>
  <si>
    <t>Calça jeans na cor azul marinho</t>
  </si>
  <si>
    <t xml:space="preserve">Meia de algodão </t>
  </si>
  <si>
    <t>Crachá de identificação com foto.</t>
  </si>
  <si>
    <t>TABELA 08: RELAÇÃO DE UNIFORMES E COMPLEMENTOS - ELETRICISTA</t>
  </si>
  <si>
    <t>Conjunto profissional (calça e camisa) NR 10, tecido em brim 88% poliester e 12% poliamida na cor cinza com efeito retardante a chamas. O material deve possuir certificado de aprovação (C.A) do Ministério do Trabalho, com logomarca da empresa e dois inferiores e palavra manutenção escrito nas costa.</t>
  </si>
  <si>
    <t>TABELA 09: RELAÇÃO DE UNIFORMES E COMPLEMENTOS - MARCENEIRO</t>
  </si>
  <si>
    <t>TABELA 10: RELAÇÃO DE UNIFORMES E COMPLEMENTOS - BOMBEIRO HIDRÁULICO</t>
  </si>
  <si>
    <t>Jalecos em brim na cor bege, com gola, mangas curtas e três bolsos, sendo um esquerdo superior, com logomarca da empresa e dois inferiores e palavra manutenção escrito nas costas.</t>
  </si>
  <si>
    <t>TABELA 11: RELAÇÃO DE UNIFORMES E COMPLEMENTOS - TÉCNICO EM MECÂNICA</t>
  </si>
  <si>
    <t>TABELA 12: RELAÇÃO DE UNIFORMES E COMPLEMENTOS - AUXILIAR TÉCNICO EM ELETRÔNICA</t>
  </si>
  <si>
    <t>Conjunto profissional (calça e camisa) NR 10, tecido em brim 88% poliester e 12% poliamida na cor cinza com efeito retardante a chamas. O material deve possuir certificado de aprovação (C.A) do Ministério do Trabalho</t>
  </si>
  <si>
    <t>TABELA 13: RELAÇÃO DE UNIFORMES E COMPLEMENTOS - OPERADOR DE MICROCOMPUTADOR</t>
  </si>
  <si>
    <t>Calça tipo esporte fino, com zíper, na cor azul marinho/preta.</t>
  </si>
  <si>
    <t>Camisa Feminina: em tecido Javanesa, gola com entretela, manga curta, lenço de boa qualidade.</t>
  </si>
  <si>
    <t>Camisa Masculina: em tecido Javanesa, gola com entretela, manga curta de boa qualidade.</t>
  </si>
  <si>
    <t>Sapato Feminino: de boa qualidade, salto médio, tipo scarpin ou estilo boneca.</t>
  </si>
  <si>
    <t>PAR</t>
  </si>
  <si>
    <t>Sapato Masculino: de boa qualidade, com ou sem cadarço.</t>
  </si>
  <si>
    <t xml:space="preserve">Meias Finas e de boa qualidade </t>
  </si>
  <si>
    <t>Cinto masculino.</t>
  </si>
  <si>
    <t xml:space="preserve">TABELA 14: RELAÇÃO DE UNIFORMES E COMPLEMENTOS - ATENDENTE E RECEPCIONISTA </t>
  </si>
  <si>
    <t>Terno Feminino: em tecido tipo microfibra ou Two Way, de boa qualidade, paletó forrado internamente. Calça ou saia tipo esporte fino.</t>
  </si>
  <si>
    <t>Terno Masculino: em tecido tipo microfibra ou Two Way, com paletó forrado internamente. Calça comprida social, com zíper.</t>
  </si>
  <si>
    <t>Camisa social Feminina: em tecido Javanesa, gola com entretela compatível com o modelo manga curta de boa qualidade.</t>
  </si>
  <si>
    <t>Camisa social Masculina: em tecido Javanesa, gola com entretela compatível com o modelo manga curta de boa qualidade.</t>
  </si>
  <si>
    <t>Sapato Feminino: Sapatos de boa qualidade, salto médio, tipo scarpin ou estilo boneca. Sapato Masculino: Sapato na cor preta, de boa qualidade, com ou sem cadarço.</t>
  </si>
  <si>
    <t>Cinto masculino na cor preta</t>
  </si>
  <si>
    <t>TABELA 15: RELAÇÃO DE UNIFORMES E COMPLEMENTOS - AGENTE DE PORTARIA E COPEIRO</t>
  </si>
  <si>
    <t>Camisa de manga curta em Tecido de algodão de boa qualidade. Feminino /Masculino</t>
  </si>
  <si>
    <t>Calça social, na cor preta em tecido de boa qualidade. Feminino/ Masculino.</t>
  </si>
  <si>
    <t>Sapatos na cor preta, salto médio, quando se tratar do sexo feminino. Sapato social masculino, preto com ou sem cadarços.</t>
  </si>
  <si>
    <t>FERRAMENTAS E EQUIPAMENTOS</t>
  </si>
  <si>
    <t>QUANTITATIVOS DE FERRAMENTAS E EQUIPAMENTOS POR EMPREGADO</t>
  </si>
  <si>
    <t>EQUIPAMENTOS - CONTROLE DE JORNADA</t>
  </si>
  <si>
    <t>TABELA 16: RELAÇÃO DE FERRAMENTAS -  PEDREIRO</t>
  </si>
  <si>
    <t>COMUM A TODOS OS CARGOS - GRUPO 01 - TERESINA</t>
  </si>
  <si>
    <t xml:space="preserve">ENTREGA IMEDIATA - QUANTIDADE BIENAL </t>
  </si>
  <si>
    <t>VALOR UNITÁRIO MÁXIMO ACEITAVEL</t>
  </si>
  <si>
    <t>VALOR TOTAL ANUAL MÁXIMO ACEITÁVEL</t>
  </si>
  <si>
    <t xml:space="preserve">VIDA ÚTIL (MESES) </t>
  </si>
  <si>
    <t>VALOR DEPRECIÁVEL (80%)</t>
  </si>
  <si>
    <t xml:space="preserve">DEPRECIAÇÃO MENSAL </t>
  </si>
  <si>
    <t>VALOR TOTAL MÁXIMO ACEITÁVEL</t>
  </si>
  <si>
    <t>Registro de ponto eletrônico</t>
  </si>
  <si>
    <t>Colher de Pedreiro  8"</t>
  </si>
  <si>
    <t>EMPREGADOS-GRUPO 1</t>
  </si>
  <si>
    <t>Plumo de Parede de Aço 400 g</t>
  </si>
  <si>
    <t>VALOR MENSAL POR EMPREGADO</t>
  </si>
  <si>
    <t>Trena de 10 m</t>
  </si>
  <si>
    <t xml:space="preserve">Nível de mão pedreiro 50 cm </t>
  </si>
  <si>
    <t xml:space="preserve">Linha de Pedreiro 100 m </t>
  </si>
  <si>
    <t>Bolsa de lona para ferramentas 40mm, com alça, no mínimo 10 bolsos externos.</t>
  </si>
  <si>
    <t>TOTAL MENSAL:</t>
  </si>
  <si>
    <t>VALOR DO RELÓGIO DE PONTO POR EMPREGADO - GRUPO 1</t>
  </si>
  <si>
    <t>VALOR MENSAL POR EMPREGADO TABELA 22 - USO COMUM - G1</t>
  </si>
  <si>
    <t xml:space="preserve">VALOR TOTAL FERRAMENTAS/EQUIPAMENTOS POR EMPREGADO </t>
  </si>
  <si>
    <t xml:space="preserve">TABELA 17: RELAÇÃO DE FERRAMENTAS -  ELETRICISTA </t>
  </si>
  <si>
    <t>Alicate universal 8", com cabo isolado - 1.000V</t>
  </si>
  <si>
    <t>Trena de 5 m</t>
  </si>
  <si>
    <t>Multímetro e Amperímetro digital do tipo alicate, Corrente AC 60 a 1000A, CAT IV</t>
  </si>
  <si>
    <t>Detector de tensão de 90V a 1000V</t>
  </si>
  <si>
    <t>Alicate de corte lateral de 6"</t>
  </si>
  <si>
    <t>Chave de teste</t>
  </si>
  <si>
    <t>Jogo de chave de fenda e Philips com cabo isolado com 6 peças</t>
  </si>
  <si>
    <t>Escada dobrável de 8 degraus em alumínio</t>
  </si>
  <si>
    <t>Cinto Cinturão Bolsa Para Ferramentas Pedreiro Eletricista Carpinteiro Marceneiro</t>
  </si>
  <si>
    <t xml:space="preserve">TABELA 18: RELAÇÃO DE FERRAMENTAS - MARCENEIRO </t>
  </si>
  <si>
    <t>Alicate rebitador profissional de 10,5" com quatro pontas.</t>
  </si>
  <si>
    <t>Martelo de unha de 23mm com cabo em madeira</t>
  </si>
  <si>
    <t>Jogo de chaves de fenda e Philips com 8 peças</t>
  </si>
  <si>
    <t>Jogo de chaves combinadas com 12 peças</t>
  </si>
  <si>
    <t>Parafusadeira e furadeira à bateria 12v, impacto bivolt com jogo 74 peças e maleta</t>
  </si>
  <si>
    <t>Alicate universal de 8"</t>
  </si>
  <si>
    <t>Jogo de formão 4 peças com cabo de madeira</t>
  </si>
  <si>
    <t>VALOR FERRAMENTAS/EQUIPAMENTOS POR EMPREGADO</t>
  </si>
  <si>
    <t xml:space="preserve">TABELA 19: RELAÇÃO DE FERRAMENTAS - BOMBEIRO HIDRÁULICO </t>
  </si>
  <si>
    <t>Arco de serra padrão com cabo emborrachado com uma serra</t>
  </si>
  <si>
    <t>Martelo bola 300g cabo de madeira</t>
  </si>
  <si>
    <t>Chave grifo 12" para turbos</t>
  </si>
  <si>
    <t>Alicate de bomba d' água de 12"</t>
  </si>
  <si>
    <t>VALOR DO RELÓGIO DE PONTO POR EMPREGADO - GRUPO 2</t>
  </si>
  <si>
    <t>VALOR MENSAL POR EMPREGADO TABELA 26 - USO COMUM - G2</t>
  </si>
  <si>
    <t xml:space="preserve">TABELA 20: RELAÇÃO DE FERRAMENTAS - TÉCNICO EM MECÂNICA </t>
  </si>
  <si>
    <t xml:space="preserve">TOTAL MENSAL </t>
  </si>
  <si>
    <t>TABELA 21: RELAÇÃO DE FERRAMENTAS - AUXILIAR TÉCNICO EM ELETRÔNICA</t>
  </si>
  <si>
    <t>Multímetro digital profissional</t>
  </si>
  <si>
    <t xml:space="preserve">Chave de teste </t>
  </si>
  <si>
    <t>Jogo Chave Torx Aço Tipo L C/ 9 Peças T10 A T50 Suporte Top</t>
  </si>
  <si>
    <t>Alicate de Bico Meia-Cana Curvo 6"</t>
  </si>
  <si>
    <t>Soldador Elétrico Profissional 60W 220V Ponta Fina</t>
  </si>
  <si>
    <t>Alicate Decapar Fios de 0,75 a 6mm²</t>
  </si>
  <si>
    <t>Alicate de Bico Meia-Cana Reto 6"</t>
  </si>
  <si>
    <t xml:space="preserve">QUANTITATIVOS DE FERRAMENTAS E EQUIPAMENTOS PARA USO COMUM </t>
  </si>
  <si>
    <t>TABELA 22: RELAÇÃO DE FERRAMENTAS E EQUIPAMENTOS (USO COMUM) - CAMPUS MINISTRO PETRÔNIO PORTELLA - TERESINA</t>
  </si>
  <si>
    <t>ENTREGA IMEDIATA</t>
  </si>
  <si>
    <t>Serra circular elétrica professional 184mm 1500W</t>
  </si>
  <si>
    <t>Carrinho de mão aço capacidade 50 a 60L</t>
  </si>
  <si>
    <t>Cone para sinalização. Pvc abobora/bran 75 cm</t>
  </si>
  <si>
    <t>Corda poliamida 12,0mm - peça 100m.Para uso de amarração de cargas e fardos.</t>
  </si>
  <si>
    <t xml:space="preserve">Enxada estreita com cabo </t>
  </si>
  <si>
    <t>Furadeira de impacto industrial 800W grande recarregável, bivolt, luz led, Consumo de luz ininterrupta maior ou igual a 20 horas</t>
  </si>
  <si>
    <t>Jogo de broca de videa para concreto de 3 a 12 mm com 8 peças</t>
  </si>
  <si>
    <t>Jogo de Brocas Aço Rápido hss de 1,0 a 13 mm com 25 peças</t>
  </si>
  <si>
    <t>Jogo de chaves aleen, cromo-vanádio, 2 a 10mm, corpo em “L”</t>
  </si>
  <si>
    <t>Jogo de chaves combinadas, cromovanádio, com catraca, 6 a 32mm</t>
  </si>
  <si>
    <t>Jogo de chaves fixas de boca 6x7, 8x9, 10x11, 12x13, 14x15,16x17, 18x19 e 20x22 mm</t>
  </si>
  <si>
    <t>Kit 4 Serra Copo Diamantada 25/30/40/50mm Porcelanato Parede</t>
  </si>
  <si>
    <t>Kit de disco de corte para madeira  4.3/8 polegadas - 5 peças</t>
  </si>
  <si>
    <t>Kit de discos de corte para ferro 1.1/2" – 5 unidades</t>
  </si>
  <si>
    <t>Lixadeira elétrica angular 5” – 2200W – 5000 RPM – 220 V</t>
  </si>
  <si>
    <t>Mangueira cristal para nível, lisa, pvc transparente 3/8 x 1,5mm - 20m</t>
  </si>
  <si>
    <t>Desentupidora elétrica 40m 40-12mm 390w Desentupir Esgoto</t>
  </si>
  <si>
    <t>Martelo Rompedor 1500 Watts, 6 velocidades, 220V, Força de impacto: 25J</t>
  </si>
  <si>
    <t>Nível de bolha de mão em alumínio, 3 bolhas 30 cm</t>
  </si>
  <si>
    <t>Picareta estreita cabo de madeira 90cm</t>
  </si>
  <si>
    <t>Serra 12" (do arco de serra)</t>
  </si>
  <si>
    <t>Escada Tesoura Extensível Fibra de Vidro 6 Degraus Fechada e 10 Aberta</t>
  </si>
  <si>
    <t xml:space="preserve">TABELA 23-A: RELAÇÃO DE FERRAMENTAS -  ELETRICISTA </t>
  </si>
  <si>
    <t>COMUM A TODOS OS CARGOS - GRUPO 2 - PICOS</t>
  </si>
  <si>
    <t>EMPREGADOS - GRUPO 2</t>
  </si>
  <si>
    <t xml:space="preserve">TABELA 24: RELAÇÃO DE FERRAMENTAS - MARCENEIRO </t>
  </si>
  <si>
    <t xml:space="preserve">TABELA 25: RELAÇÃO DE FERRAMENTAS - BOMBEIRO HIDRÁULICO </t>
  </si>
  <si>
    <t>TABELA 26: RELAÇÃO DE FERRAMENTAS E EQUIPAMENTOS (USO COMUM) - CAMPUS SEN. HELVÍDIO NUNES DE BARROS - PICOS</t>
  </si>
  <si>
    <t/>
  </si>
  <si>
    <t>Jogo de chaves combinadas, cromo-vanádio, com catraca, 6 a 32mm</t>
  </si>
  <si>
    <t xml:space="preserve">Pá de bico com cabo de madeira </t>
  </si>
  <si>
    <t>EMPREGADOS-GRUPO 2</t>
  </si>
  <si>
    <t xml:space="preserve">TOTAL POR EMPREGADO </t>
  </si>
  <si>
    <t>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</si>
</sst>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164" formatCode="&quot; R$ &quot;* #,##0.00\ ;&quot;-R$ &quot;* #,##0.00\ ;&quot; R$ &quot;* \-#\ ;@\ "/>
    <numFmt numFmtId="165" formatCode="[$R$-416]\ #,##0.00;[Red]\-[$R$-416]\ #,##0.00"/>
    <numFmt numFmtId="166" formatCode="[$R$-416]\ #,##0.00"/>
    <numFmt numFmtId="167" formatCode="&quot;R$ &quot;#,##0.00\ ;[Red]&quot;(R$ &quot;#,##0.00\)"/>
    <numFmt numFmtId="168" formatCode="&quot;R$&quot;\ #,##0.00_);[Red]\(&quot;R$&quot;\ #,###.00\)"/>
    <numFmt numFmtId="169" formatCode="&quot; R$ &quot;* #,##0.00\ ;&quot;-R$ &quot;* #,##0.00\ ;&quot; R$ &quot;* \-#\ ;@"/>
    <numFmt numFmtId="170" formatCode="d/m/yyyy"/>
    <numFmt numFmtId="171" formatCode="&quot;R$ &quot;#,##0.00\ ;[Red]&quot;(R$ &quot;#,###.00\)"/>
    <numFmt numFmtId="172" formatCode="0.00\ ;[Red]\(0.00\)"/>
    <numFmt numFmtId="173" formatCode="0.000000\ "/>
    <numFmt numFmtId="174" formatCode="0.00000%"/>
    <numFmt numFmtId="175" formatCode="0.000000000\ "/>
    <numFmt numFmtId="176" formatCode="0.0000000\ "/>
  </numFmts>
  <fonts count="41">
    <font>
      <sz val="11"/>
      <color rgb="FF000000"/>
      <name val="Calibri"/>
      <charset val="1"/>
    </font>
    <font>
      <sz val="11"/>
      <color rgb="FF000000"/>
      <name val="Arial"/>
      <charset val="1"/>
    </font>
    <font>
      <sz val="9"/>
      <color rgb="FF000000"/>
      <name val="Arial"/>
      <charset val="1"/>
    </font>
    <font>
      <b/>
      <sz val="11"/>
      <color rgb="FF000000"/>
      <name val="Arial"/>
      <charset val="1"/>
    </font>
    <font>
      <b/>
      <sz val="9"/>
      <color rgb="FF000000"/>
      <name val="Arial"/>
      <charset val="134"/>
    </font>
    <font>
      <sz val="9"/>
      <color rgb="FF000000"/>
      <name val="Arial"/>
      <charset val="134"/>
    </font>
    <font>
      <sz val="9"/>
      <name val="Arial"/>
      <charset val="134"/>
    </font>
    <font>
      <b/>
      <sz val="10"/>
      <color rgb="FF000000"/>
      <name val="Arial"/>
      <charset val="134"/>
    </font>
    <font>
      <b/>
      <sz val="9"/>
      <name val="Arial"/>
      <charset val="134"/>
    </font>
    <font>
      <sz val="11"/>
      <color rgb="FF000000"/>
      <name val="Arial"/>
      <charset val="134"/>
    </font>
    <font>
      <b/>
      <sz val="9"/>
      <color theme="1"/>
      <name val="Arial"/>
      <charset val="134"/>
    </font>
    <font>
      <strike/>
      <sz val="9"/>
      <color rgb="FF000000"/>
      <name val="Arial"/>
      <charset val="1"/>
    </font>
    <font>
      <b/>
      <sz val="10"/>
      <color theme="1"/>
      <name val="Arial"/>
      <charset val="134"/>
    </font>
    <font>
      <sz val="9"/>
      <color theme="1"/>
      <name val="Arial"/>
      <charset val="134"/>
    </font>
    <font>
      <b/>
      <sz val="9"/>
      <color rgb="FF000000"/>
      <name val="Arial"/>
      <charset val="1"/>
    </font>
    <font>
      <sz val="11"/>
      <name val="Arial"/>
      <charset val="1"/>
    </font>
    <font>
      <sz val="9"/>
      <name val="Calibri"/>
      <charset val="1"/>
    </font>
    <font>
      <sz val="11"/>
      <name val="Calibri"/>
      <charset val="1"/>
    </font>
    <font>
      <sz val="9"/>
      <name val="Arial"/>
      <charset val="1"/>
    </font>
    <font>
      <b/>
      <sz val="10"/>
      <name val="Arial"/>
      <charset val="1"/>
    </font>
    <font>
      <sz val="11"/>
      <name val="Arial"/>
      <charset val="134"/>
    </font>
    <font>
      <b/>
      <sz val="9"/>
      <name val="Calibri"/>
      <charset val="134"/>
    </font>
    <font>
      <b/>
      <sz val="9"/>
      <name val="Arial"/>
      <charset val="1"/>
    </font>
    <font>
      <sz val="9"/>
      <name val="Calibri"/>
      <charset val="134"/>
    </font>
    <font>
      <sz val="9"/>
      <name val="Aptos Narrow"/>
      <charset val="134"/>
      <scheme val="minor"/>
    </font>
    <font>
      <b/>
      <sz val="11"/>
      <name val="Arial"/>
      <charset val="1"/>
    </font>
    <font>
      <b/>
      <sz val="10"/>
      <color rgb="FF000000"/>
      <name val="Arial"/>
      <charset val="1"/>
    </font>
    <font>
      <sz val="10"/>
      <color rgb="FF000000"/>
      <name val="Arial"/>
      <charset val="1"/>
    </font>
    <font>
      <b/>
      <sz val="12"/>
      <color rgb="FF000000"/>
      <name val="Arial"/>
      <charset val="1"/>
    </font>
    <font>
      <b/>
      <sz val="10"/>
      <color rgb="FFFF0000"/>
      <name val="Arial"/>
      <charset val="1"/>
    </font>
    <font>
      <sz val="10"/>
      <color rgb="FFFF0000"/>
      <name val="Arial"/>
      <charset val="1"/>
    </font>
    <font>
      <sz val="10"/>
      <name val="Arial"/>
      <charset val="1"/>
    </font>
    <font>
      <b/>
      <sz val="8"/>
      <color rgb="FF000000"/>
      <name val="Arial"/>
      <charset val="1"/>
    </font>
    <font>
      <sz val="8"/>
      <color rgb="FF000000"/>
      <name val="Arial"/>
      <charset val="1"/>
    </font>
    <font>
      <sz val="8"/>
      <color rgb="FF000000"/>
      <name val="Calibri"/>
      <charset val="1"/>
    </font>
    <font>
      <sz val="8"/>
      <color rgb="FF000000"/>
      <name val="Calibri"/>
      <charset val="134"/>
    </font>
    <font>
      <b/>
      <sz val="8"/>
      <color rgb="FF000000"/>
      <name val="Calibri"/>
      <charset val="1"/>
    </font>
    <font>
      <sz val="10"/>
      <color theme="1"/>
      <name val="Aptos Narrow"/>
      <charset val="134"/>
      <scheme val="minor"/>
    </font>
    <font>
      <sz val="11"/>
      <color theme="1"/>
      <name val="Aptos Narrow"/>
      <charset val="134"/>
      <scheme val="minor"/>
    </font>
    <font>
      <sz val="11"/>
      <color rgb="FF000000"/>
      <name val="Calibri"/>
      <charset val="134"/>
    </font>
    <font>
      <sz val="11"/>
      <color rgb="FF000000"/>
      <name val="Calibri"/>
      <charset val="1"/>
    </font>
  </fonts>
  <fills count="21">
    <fill>
      <patternFill patternType="none"/>
    </fill>
    <fill>
      <patternFill patternType="gray125"/>
    </fill>
    <fill>
      <patternFill patternType="solid">
        <fgColor rgb="FFFFFF00"/>
        <bgColor rgb="FFFFFF00"/>
      </patternFill>
    </fill>
    <fill>
      <patternFill patternType="solid">
        <fgColor rgb="FFDEE6EF"/>
        <bgColor rgb="FFE2EFD9"/>
      </patternFill>
    </fill>
    <fill>
      <patternFill patternType="solid">
        <fgColor rgb="FFDDDDDD"/>
        <bgColor rgb="FFDDE8CB"/>
      </patternFill>
    </fill>
    <fill>
      <patternFill patternType="solid">
        <fgColor rgb="FFFFFFFF"/>
        <bgColor rgb="FFFFFFCC"/>
      </patternFill>
    </fill>
    <fill>
      <patternFill patternType="solid">
        <fgColor rgb="FFDDE8CB"/>
        <bgColor rgb="FFDDDDDD"/>
      </patternFill>
    </fill>
    <fill>
      <patternFill patternType="solid">
        <fgColor rgb="FFF8CBAD"/>
        <bgColor rgb="FFDDDDDD"/>
      </patternFill>
    </fill>
    <fill>
      <patternFill patternType="solid">
        <fgColor theme="3" tint="0.89992980742820516"/>
        <bgColor indexed="64"/>
      </patternFill>
    </fill>
    <fill>
      <patternFill patternType="solid">
        <fgColor theme="7" tint="0.79989013336588644"/>
        <bgColor rgb="FFFFFFCC"/>
      </patternFill>
    </fill>
    <fill>
      <patternFill patternType="solid">
        <fgColor theme="0" tint="-0.14993743705557422"/>
        <bgColor rgb="FFFFFFCC"/>
      </patternFill>
    </fill>
    <fill>
      <patternFill patternType="solid">
        <fgColor theme="0"/>
        <bgColor indexed="64"/>
      </patternFill>
    </fill>
    <fill>
      <patternFill patternType="solid">
        <fgColor rgb="FFFFFF00"/>
        <bgColor rgb="FFE2EFD9"/>
      </patternFill>
    </fill>
    <fill>
      <patternFill patternType="solid">
        <fgColor theme="0"/>
        <bgColor rgb="FFFFFFCC"/>
      </patternFill>
    </fill>
    <fill>
      <patternFill patternType="solid">
        <fgColor theme="7" tint="0.79992065187536243"/>
        <bgColor rgb="FFDDDDDD"/>
      </patternFill>
    </fill>
    <fill>
      <patternFill patternType="solid">
        <fgColor theme="7" tint="0.79992065187536243"/>
        <bgColor rgb="FFFFFFCC"/>
      </patternFill>
    </fill>
    <fill>
      <patternFill patternType="solid">
        <fgColor rgb="FFE2EFD9"/>
        <bgColor rgb="FFE2F0D9"/>
      </patternFill>
    </fill>
    <fill>
      <patternFill patternType="solid">
        <fgColor rgb="FFE2F0D9"/>
        <bgColor rgb="FFE2EFD9"/>
      </patternFill>
    </fill>
    <fill>
      <patternFill patternType="solid">
        <fgColor rgb="FF8EAADB"/>
        <bgColor rgb="FF9CC3E5"/>
      </patternFill>
    </fill>
    <fill>
      <patternFill patternType="solid">
        <fgColor rgb="FFFFFFFF"/>
        <bgColor rgb="FFE2F0D9"/>
      </patternFill>
    </fill>
    <fill>
      <patternFill patternType="solid">
        <fgColor rgb="FF9CC3E5"/>
        <bgColor rgb="FF8EAADB"/>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right style="thin">
        <color auto="1"/>
      </right>
      <top/>
      <bottom/>
      <diagonal/>
    </border>
  </borders>
  <cellStyleXfs count="5">
    <xf numFmtId="0" fontId="0" fillId="0" borderId="0"/>
    <xf numFmtId="164" fontId="40" fillId="0" borderId="0" applyBorder="0" applyProtection="0"/>
    <xf numFmtId="9" fontId="37" fillId="0" borderId="0" applyFont="0" applyFill="0" applyBorder="0" applyAlignment="0" applyProtection="0">
      <alignment vertical="center"/>
    </xf>
    <xf numFmtId="0" fontId="38" fillId="0" borderId="0"/>
    <xf numFmtId="0" fontId="39" fillId="0" borderId="0"/>
  </cellStyleXfs>
  <cellXfs count="284">
    <xf numFmtId="0" fontId="0" fillId="0" borderId="0" xfId="0"/>
    <xf numFmtId="0" fontId="1" fillId="0" borderId="0" xfId="0" applyFont="1"/>
    <xf numFmtId="0" fontId="2" fillId="0" borderId="0" xfId="0" applyFont="1"/>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65" fontId="6" fillId="0" borderId="0" xfId="0" applyNumberFormat="1" applyFont="1" applyAlignment="1">
      <alignment horizontal="center" vertical="center"/>
    </xf>
    <xf numFmtId="166" fontId="6" fillId="0" borderId="0" xfId="0" applyNumberFormat="1" applyFont="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5" borderId="2" xfId="0" applyFont="1" applyFill="1" applyBorder="1" applyAlignment="1">
      <alignment horizontal="center" vertical="center"/>
    </xf>
    <xf numFmtId="0" fontId="6" fillId="0" borderId="2" xfId="0" applyFont="1" applyBorder="1" applyAlignment="1">
      <alignment vertical="top"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65" fontId="6" fillId="6" borderId="2" xfId="0" applyNumberFormat="1" applyFont="1" applyFill="1" applyBorder="1" applyAlignment="1">
      <alignment horizontal="center" vertical="center"/>
    </xf>
    <xf numFmtId="166" fontId="6" fillId="6" borderId="2" xfId="0" applyNumberFormat="1" applyFont="1" applyFill="1" applyBorder="1" applyAlignment="1">
      <alignment horizontal="center" vertical="center" wrapText="1"/>
    </xf>
    <xf numFmtId="0" fontId="5" fillId="0" borderId="2" xfId="0" applyFont="1" applyBorder="1" applyAlignment="1">
      <alignment horizontal="left" wrapText="1"/>
    </xf>
    <xf numFmtId="0" fontId="5" fillId="5" borderId="2" xfId="0" applyFont="1" applyFill="1" applyBorder="1" applyAlignment="1">
      <alignment horizontal="center" vertical="center" wrapText="1"/>
    </xf>
    <xf numFmtId="165" fontId="6" fillId="6" borderId="0" xfId="0" applyNumberFormat="1" applyFont="1" applyFill="1" applyAlignment="1">
      <alignment horizontal="center" vertical="center"/>
    </xf>
    <xf numFmtId="0" fontId="4" fillId="0" borderId="2" xfId="0" applyFont="1" applyBorder="1" applyAlignment="1">
      <alignment horizontal="center" vertical="center"/>
    </xf>
    <xf numFmtId="165" fontId="6" fillId="6" borderId="4" xfId="0" applyNumberFormat="1" applyFont="1" applyFill="1" applyBorder="1" applyAlignment="1">
      <alignment horizontal="center" vertical="center"/>
    </xf>
    <xf numFmtId="166" fontId="6" fillId="7"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4" fillId="4" borderId="2" xfId="0" applyFont="1" applyFill="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vertical="top" wrapText="1"/>
    </xf>
    <xf numFmtId="0" fontId="2" fillId="5" borderId="5" xfId="0" applyFont="1" applyFill="1" applyBorder="1" applyAlignment="1">
      <alignment horizontal="center" vertical="center" wrapText="1"/>
    </xf>
    <xf numFmtId="0" fontId="5" fillId="5" borderId="5" xfId="0" applyFont="1" applyFill="1" applyBorder="1" applyAlignment="1">
      <alignment horizontal="center" vertical="center"/>
    </xf>
    <xf numFmtId="166" fontId="6" fillId="6" borderId="5" xfId="0" applyNumberFormat="1" applyFont="1" applyFill="1" applyBorder="1" applyAlignment="1">
      <alignment horizontal="center" vertical="center" wrapText="1"/>
    </xf>
    <xf numFmtId="166" fontId="6" fillId="6" borderId="2" xfId="0" applyNumberFormat="1" applyFont="1" applyFill="1" applyBorder="1" applyAlignment="1">
      <alignment horizontal="center" vertical="center"/>
    </xf>
    <xf numFmtId="0" fontId="9" fillId="0" borderId="0" xfId="0" applyFont="1"/>
    <xf numFmtId="9" fontId="8" fillId="0" borderId="0" xfId="2" applyFont="1" applyFill="1" applyBorder="1" applyAlignment="1">
      <alignment horizontal="center" vertical="center" wrapText="1"/>
    </xf>
    <xf numFmtId="167" fontId="4" fillId="0" borderId="0" xfId="0" applyNumberFormat="1" applyFont="1" applyAlignment="1">
      <alignment horizontal="center" vertical="center"/>
    </xf>
    <xf numFmtId="0" fontId="10" fillId="4" borderId="3" xfId="0" applyFont="1" applyFill="1" applyBorder="1" applyAlignment="1">
      <alignment horizontal="center" vertical="center" wrapText="1"/>
    </xf>
    <xf numFmtId="167" fontId="4" fillId="9" borderId="2" xfId="0" applyNumberFormat="1" applyFont="1" applyFill="1" applyBorder="1" applyAlignment="1">
      <alignment horizontal="center" vertical="center"/>
    </xf>
    <xf numFmtId="165" fontId="4" fillId="5" borderId="2" xfId="0" applyNumberFormat="1" applyFont="1" applyFill="1" applyBorder="1" applyAlignment="1">
      <alignment horizontal="center" vertical="center"/>
    </xf>
    <xf numFmtId="0" fontId="2" fillId="0" borderId="2" xfId="0" applyFont="1" applyBorder="1"/>
    <xf numFmtId="44" fontId="2" fillId="0" borderId="2" xfId="0" applyNumberFormat="1" applyFont="1" applyBorder="1"/>
    <xf numFmtId="165" fontId="4" fillId="10" borderId="2" xfId="0" applyNumberFormat="1" applyFont="1" applyFill="1" applyBorder="1" applyAlignment="1">
      <alignment horizontal="center" vertical="center"/>
    </xf>
    <xf numFmtId="165" fontId="5" fillId="0" borderId="2" xfId="0" applyNumberFormat="1" applyFont="1" applyBorder="1" applyAlignment="1">
      <alignment horizontal="center" vertical="center"/>
    </xf>
    <xf numFmtId="165" fontId="4" fillId="8" borderId="2" xfId="0" applyNumberFormat="1" applyFont="1" applyFill="1" applyBorder="1" applyAlignment="1">
      <alignment horizontal="center" vertical="center"/>
    </xf>
    <xf numFmtId="165" fontId="4" fillId="0" borderId="0" xfId="0" applyNumberFormat="1" applyFont="1" applyAlignment="1">
      <alignment horizontal="center" vertical="center"/>
    </xf>
    <xf numFmtId="167" fontId="4" fillId="9" borderId="5" xfId="0" applyNumberFormat="1" applyFont="1" applyFill="1" applyBorder="1" applyAlignment="1">
      <alignment horizontal="center" vertical="center"/>
    </xf>
    <xf numFmtId="165" fontId="4" fillId="5" borderId="5" xfId="0" applyNumberFormat="1" applyFont="1" applyFill="1" applyBorder="1" applyAlignment="1">
      <alignment horizontal="center" vertical="center"/>
    </xf>
    <xf numFmtId="0" fontId="2" fillId="0" borderId="5" xfId="0" applyFont="1" applyBorder="1"/>
    <xf numFmtId="44" fontId="2" fillId="0" borderId="5" xfId="0" applyNumberFormat="1" applyFont="1" applyBorder="1"/>
    <xf numFmtId="165" fontId="4" fillId="4" borderId="2" xfId="0" applyNumberFormat="1" applyFont="1" applyFill="1" applyBorder="1" applyAlignment="1">
      <alignment horizontal="center" vertical="center"/>
    </xf>
    <xf numFmtId="0" fontId="11" fillId="0" borderId="0" xfId="0" applyFont="1"/>
    <xf numFmtId="0" fontId="10"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5" fillId="0" borderId="2" xfId="0" applyFont="1" applyBorder="1" applyAlignment="1">
      <alignment horizontal="center" wrapText="1"/>
    </xf>
    <xf numFmtId="168" fontId="13" fillId="0" borderId="9" xfId="4" applyNumberFormat="1" applyFont="1" applyBorder="1" applyAlignment="1">
      <alignment horizontal="center"/>
    </xf>
    <xf numFmtId="0" fontId="5" fillId="0" borderId="2" xfId="0" applyFont="1" applyBorder="1"/>
    <xf numFmtId="44" fontId="5" fillId="0" borderId="2" xfId="1" applyNumberFormat="1" applyFont="1" applyBorder="1"/>
    <xf numFmtId="44" fontId="5" fillId="0" borderId="2" xfId="0" applyNumberFormat="1" applyFont="1" applyBorder="1"/>
    <xf numFmtId="44" fontId="4" fillId="0" borderId="2" xfId="0" applyNumberFormat="1" applyFont="1" applyBorder="1"/>
    <xf numFmtId="0" fontId="13" fillId="11" borderId="2" xfId="0" applyFont="1" applyFill="1" applyBorder="1" applyAlignment="1">
      <alignment vertical="top" wrapText="1"/>
    </xf>
    <xf numFmtId="0" fontId="13" fillId="0" borderId="2" xfId="0" applyFont="1" applyBorder="1" applyAlignment="1">
      <alignment vertical="top" wrapText="1"/>
    </xf>
    <xf numFmtId="0" fontId="9" fillId="0" borderId="2" xfId="0" applyFont="1" applyBorder="1"/>
    <xf numFmtId="165" fontId="14" fillId="0" borderId="2" xfId="0" applyNumberFormat="1" applyFont="1" applyBorder="1"/>
    <xf numFmtId="0" fontId="15" fillId="0" borderId="0" xfId="0" applyFont="1"/>
    <xf numFmtId="0" fontId="16" fillId="0" borderId="0" xfId="0" applyFont="1"/>
    <xf numFmtId="0" fontId="17" fillId="0" borderId="0" xfId="0" applyFont="1"/>
    <xf numFmtId="0" fontId="18" fillId="0" borderId="0" xfId="0" applyFont="1"/>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5"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wrapText="1"/>
    </xf>
    <xf numFmtId="0" fontId="8" fillId="4" borderId="2" xfId="0" applyFont="1" applyFill="1" applyBorder="1" applyAlignment="1">
      <alignment horizontal="center" vertical="center"/>
    </xf>
    <xf numFmtId="0" fontId="8" fillId="0" borderId="0" xfId="0" applyFont="1" applyAlignment="1">
      <alignment horizontal="center" vertical="center"/>
    </xf>
    <xf numFmtId="0" fontId="6" fillId="0" borderId="5" xfId="0" applyFont="1" applyBorder="1" applyAlignment="1">
      <alignment vertical="top" wrapText="1"/>
    </xf>
    <xf numFmtId="0" fontId="18"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0" borderId="0" xfId="0" applyFont="1" applyAlignment="1">
      <alignment horizontal="center" vertical="center"/>
    </xf>
    <xf numFmtId="0" fontId="20" fillId="0" borderId="0" xfId="0" applyFont="1"/>
    <xf numFmtId="167" fontId="8" fillId="5" borderId="2" xfId="0" applyNumberFormat="1" applyFont="1" applyFill="1" applyBorder="1" applyAlignment="1">
      <alignment horizontal="center" vertical="center"/>
    </xf>
    <xf numFmtId="165" fontId="8" fillId="5" borderId="2" xfId="0" applyNumberFormat="1" applyFont="1" applyFill="1" applyBorder="1" applyAlignment="1">
      <alignment horizontal="center" vertical="center"/>
    </xf>
    <xf numFmtId="0" fontId="18" fillId="0" borderId="2" xfId="0" applyFont="1" applyBorder="1"/>
    <xf numFmtId="44" fontId="18" fillId="0" borderId="2" xfId="0" applyNumberFormat="1" applyFont="1" applyBorder="1"/>
    <xf numFmtId="165" fontId="8" fillId="4"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165" fontId="8" fillId="8" borderId="2" xfId="0" applyNumberFormat="1" applyFont="1" applyFill="1" applyBorder="1" applyAlignment="1">
      <alignment horizontal="center" vertical="center"/>
    </xf>
    <xf numFmtId="167"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0" xfId="0" applyNumberFormat="1" applyFont="1" applyAlignment="1">
      <alignment horizontal="center" vertical="center"/>
    </xf>
    <xf numFmtId="167" fontId="8" fillId="9" borderId="5" xfId="0" applyNumberFormat="1" applyFont="1" applyFill="1" applyBorder="1" applyAlignment="1">
      <alignment horizontal="center" vertical="center"/>
    </xf>
    <xf numFmtId="165" fontId="8" fillId="5" borderId="5" xfId="0" applyNumberFormat="1" applyFont="1" applyFill="1" applyBorder="1" applyAlignment="1">
      <alignment horizontal="center" vertical="center"/>
    </xf>
    <xf numFmtId="0" fontId="18" fillId="0" borderId="5" xfId="0" applyFont="1" applyBorder="1"/>
    <xf numFmtId="44" fontId="18" fillId="0" borderId="5" xfId="0" applyNumberFormat="1" applyFont="1" applyBorder="1"/>
    <xf numFmtId="0" fontId="6" fillId="0" borderId="2" xfId="0" applyFont="1" applyBorder="1" applyAlignment="1">
      <alignment vertical="center" wrapText="1"/>
    </xf>
    <xf numFmtId="168" fontId="6" fillId="0" borderId="9" xfId="4" applyNumberFormat="1" applyFont="1" applyBorder="1" applyAlignment="1">
      <alignment horizontal="center" vertical="center"/>
    </xf>
    <xf numFmtId="0" fontId="6" fillId="0" borderId="2" xfId="0" applyFont="1" applyBorder="1" applyAlignment="1">
      <alignment vertical="center"/>
    </xf>
    <xf numFmtId="44" fontId="6" fillId="0" borderId="2" xfId="1" applyNumberFormat="1" applyFont="1" applyBorder="1" applyAlignment="1">
      <alignment vertical="center"/>
    </xf>
    <xf numFmtId="0" fontId="21" fillId="0" borderId="0" xfId="0" applyFont="1" applyAlignment="1">
      <alignment horizontal="center" vertical="center"/>
    </xf>
    <xf numFmtId="44" fontId="6" fillId="0" borderId="2" xfId="0" applyNumberFormat="1" applyFont="1" applyBorder="1" applyAlignment="1">
      <alignment vertical="center"/>
    </xf>
    <xf numFmtId="0" fontId="6" fillId="0" borderId="2" xfId="0" applyFont="1" applyBorder="1"/>
    <xf numFmtId="44" fontId="8" fillId="0" borderId="2" xfId="0" applyNumberFormat="1" applyFont="1" applyBorder="1"/>
    <xf numFmtId="0" fontId="6" fillId="0" borderId="0" xfId="0" applyFont="1" applyAlignment="1">
      <alignment wrapText="1"/>
    </xf>
    <xf numFmtId="0" fontId="8" fillId="0" borderId="5" xfId="0" applyFont="1" applyBorder="1" applyAlignment="1">
      <alignment horizontal="center" vertical="center"/>
    </xf>
    <xf numFmtId="0" fontId="6" fillId="11" borderId="2" xfId="0" applyFont="1" applyFill="1" applyBorder="1" applyAlignment="1">
      <alignment vertical="top" wrapText="1"/>
    </xf>
    <xf numFmtId="0" fontId="22" fillId="0" borderId="0" xfId="0" applyFont="1" applyAlignment="1">
      <alignment horizontal="center" vertical="center" wrapText="1"/>
    </xf>
    <xf numFmtId="0" fontId="21" fillId="4" borderId="3" xfId="0" applyFont="1" applyFill="1" applyBorder="1" applyAlignment="1">
      <alignment horizontal="center" vertical="center" wrapText="1"/>
    </xf>
    <xf numFmtId="0" fontId="21" fillId="0" borderId="0" xfId="0" applyFont="1" applyAlignment="1">
      <alignment horizontal="center" vertical="center" wrapText="1"/>
    </xf>
    <xf numFmtId="0" fontId="23" fillId="5" borderId="2" xfId="0" applyFont="1" applyFill="1" applyBorder="1" applyAlignment="1">
      <alignment horizontal="center" vertical="center"/>
    </xf>
    <xf numFmtId="165" fontId="23" fillId="5" borderId="2" xfId="0" applyNumberFormat="1" applyFont="1" applyFill="1" applyBorder="1" applyAlignment="1">
      <alignment horizontal="center" vertical="center"/>
    </xf>
    <xf numFmtId="44" fontId="24" fillId="0" borderId="2" xfId="1" applyNumberFormat="1" applyFont="1" applyBorder="1"/>
    <xf numFmtId="0" fontId="21" fillId="13" borderId="2" xfId="0" applyFont="1" applyFill="1" applyBorder="1" applyAlignment="1">
      <alignment horizontal="center" vertical="center"/>
    </xf>
    <xf numFmtId="44" fontId="8" fillId="4" borderId="2" xfId="0" applyNumberFormat="1" applyFont="1" applyFill="1" applyBorder="1" applyAlignment="1">
      <alignment horizontal="center" vertical="center"/>
    </xf>
    <xf numFmtId="44" fontId="21" fillId="13" borderId="2" xfId="0" applyNumberFormat="1" applyFont="1" applyFill="1" applyBorder="1" applyAlignment="1">
      <alignment horizontal="center" vertical="center"/>
    </xf>
    <xf numFmtId="0" fontId="21" fillId="13" borderId="0" xfId="0" applyFont="1" applyFill="1" applyAlignment="1">
      <alignment horizontal="center" vertical="center"/>
    </xf>
    <xf numFmtId="165" fontId="18" fillId="0" borderId="0" xfId="0" applyNumberFormat="1" applyFont="1"/>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xf numFmtId="0" fontId="6" fillId="0" borderId="0" xfId="0" applyFont="1" applyAlignment="1">
      <alignment vertical="top" wrapText="1"/>
    </xf>
    <xf numFmtId="0" fontId="18" fillId="0" borderId="0" xfId="0" applyFont="1" applyAlignment="1">
      <alignment horizontal="center" vertical="center" wrapText="1"/>
    </xf>
    <xf numFmtId="166" fontId="8" fillId="14" borderId="2" xfId="0" applyNumberFormat="1" applyFont="1" applyFill="1" applyBorder="1" applyAlignment="1">
      <alignment horizontal="center" vertical="center" wrapText="1"/>
    </xf>
    <xf numFmtId="10" fontId="6" fillId="0" borderId="0" xfId="0" applyNumberFormat="1" applyFont="1"/>
    <xf numFmtId="165" fontId="6" fillId="0" borderId="0" xfId="0" applyNumberFormat="1" applyFont="1"/>
    <xf numFmtId="167" fontId="8" fillId="15" borderId="2" xfId="0" applyNumberFormat="1" applyFont="1" applyFill="1" applyBorder="1" applyAlignment="1">
      <alignment horizontal="center" vertical="center"/>
    </xf>
    <xf numFmtId="167" fontId="8" fillId="0" borderId="0" xfId="0" applyNumberFormat="1" applyFont="1" applyAlignment="1">
      <alignment horizontal="center" vertical="center"/>
    </xf>
    <xf numFmtId="0" fontId="26" fillId="0" borderId="2" xfId="0" applyFont="1" applyBorder="1" applyAlignment="1">
      <alignment horizontal="center"/>
    </xf>
    <xf numFmtId="0" fontId="27" fillId="0" borderId="2" xfId="0" applyFont="1" applyBorder="1" applyAlignment="1">
      <alignment horizontal="center"/>
    </xf>
    <xf numFmtId="0" fontId="26" fillId="16" borderId="2" xfId="0" applyFont="1" applyFill="1" applyBorder="1" applyAlignment="1">
      <alignment horizont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xf numFmtId="0" fontId="26" fillId="17" borderId="2" xfId="0" applyFont="1" applyFill="1" applyBorder="1" applyAlignment="1">
      <alignment horizontal="center"/>
    </xf>
    <xf numFmtId="10" fontId="27" fillId="0" borderId="2" xfId="0" applyNumberFormat="1" applyFont="1" applyBorder="1" applyAlignment="1">
      <alignment horizontal="center"/>
    </xf>
    <xf numFmtId="10" fontId="26" fillId="16" borderId="2" xfId="0" applyNumberFormat="1" applyFont="1" applyFill="1" applyBorder="1" applyAlignment="1">
      <alignment horizontal="center"/>
    </xf>
    <xf numFmtId="169" fontId="27" fillId="11" borderId="2" xfId="0" applyNumberFormat="1" applyFont="1" applyFill="1" applyBorder="1" applyAlignment="1">
      <alignment horizontal="center"/>
    </xf>
    <xf numFmtId="170" fontId="27" fillId="0" borderId="2" xfId="0" applyNumberFormat="1" applyFont="1" applyBorder="1" applyAlignment="1">
      <alignment horizontal="center"/>
    </xf>
    <xf numFmtId="0" fontId="27" fillId="0" borderId="0" xfId="0" applyFont="1"/>
    <xf numFmtId="171" fontId="27" fillId="0" borderId="2" xfId="0" applyNumberFormat="1" applyFont="1" applyBorder="1" applyAlignment="1">
      <alignment horizontal="center"/>
    </xf>
    <xf numFmtId="172" fontId="27" fillId="0" borderId="2" xfId="0" applyNumberFormat="1" applyFont="1" applyBorder="1" applyAlignment="1">
      <alignment horizontal="right"/>
    </xf>
    <xf numFmtId="169" fontId="26" fillId="16" borderId="2" xfId="0" applyNumberFormat="1" applyFont="1" applyFill="1" applyBorder="1"/>
    <xf numFmtId="172" fontId="27" fillId="0" borderId="2" xfId="0" applyNumberFormat="1" applyFont="1" applyBorder="1"/>
    <xf numFmtId="169" fontId="26" fillId="18" borderId="2" xfId="0" applyNumberFormat="1" applyFont="1" applyFill="1" applyBorder="1" applyAlignment="1">
      <alignment horizontal="right"/>
    </xf>
    <xf numFmtId="169" fontId="28" fillId="18" borderId="2" xfId="0" applyNumberFormat="1" applyFont="1" applyFill="1" applyBorder="1" applyAlignment="1">
      <alignment horizontal="right"/>
    </xf>
    <xf numFmtId="172" fontId="27" fillId="11" borderId="2" xfId="0" applyNumberFormat="1" applyFont="1" applyFill="1" applyBorder="1" applyAlignment="1">
      <alignment horizontal="right"/>
    </xf>
    <xf numFmtId="2" fontId="26" fillId="16" borderId="2" xfId="0" applyNumberFormat="1" applyFont="1" applyFill="1" applyBorder="1"/>
    <xf numFmtId="173" fontId="0" fillId="0" borderId="0" xfId="0" applyNumberFormat="1"/>
    <xf numFmtId="0" fontId="26" fillId="0" borderId="2" xfId="0" applyFont="1" applyBorder="1" applyAlignment="1">
      <alignment horizontal="center" vertical="top"/>
    </xf>
    <xf numFmtId="0" fontId="26" fillId="19" borderId="2" xfId="0" applyFont="1" applyFill="1" applyBorder="1" applyAlignment="1">
      <alignment horizontal="center"/>
    </xf>
    <xf numFmtId="0" fontId="27" fillId="19" borderId="2" xfId="0" applyFont="1" applyFill="1" applyBorder="1" applyAlignment="1">
      <alignment horizontal="center"/>
    </xf>
    <xf numFmtId="10" fontId="26" fillId="19" borderId="2" xfId="0" applyNumberFormat="1" applyFont="1" applyFill="1" applyBorder="1" applyAlignment="1">
      <alignment horizontal="center"/>
    </xf>
    <xf numFmtId="10" fontId="27" fillId="0" borderId="2" xfId="0" applyNumberFormat="1" applyFont="1" applyBorder="1"/>
    <xf numFmtId="10" fontId="26" fillId="16" borderId="2" xfId="0" applyNumberFormat="1" applyFont="1" applyFill="1" applyBorder="1"/>
    <xf numFmtId="0" fontId="27" fillId="0" borderId="1"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left"/>
    </xf>
    <xf numFmtId="10" fontId="29" fillId="0" borderId="0" xfId="0" applyNumberFormat="1" applyFont="1"/>
    <xf numFmtId="0" fontId="30" fillId="0" borderId="1" xfId="0" applyFont="1" applyBorder="1"/>
    <xf numFmtId="174" fontId="27" fillId="0" borderId="0" xfId="0" applyNumberFormat="1" applyFont="1" applyAlignment="1">
      <alignment horizontal="center"/>
    </xf>
    <xf numFmtId="175" fontId="0" fillId="0" borderId="0" xfId="0" applyNumberFormat="1"/>
    <xf numFmtId="176" fontId="0" fillId="0" borderId="0" xfId="0" applyNumberFormat="1"/>
    <xf numFmtId="172" fontId="31" fillId="0" borderId="2" xfId="0" applyNumberFormat="1" applyFont="1" applyBorder="1"/>
    <xf numFmtId="172" fontId="27" fillId="0" borderId="2" xfId="0" applyNumberFormat="1" applyFont="1" applyBorder="1" applyAlignment="1">
      <alignment horizontal="center"/>
    </xf>
    <xf numFmtId="2" fontId="29" fillId="0" borderId="15" xfId="0" applyNumberFormat="1" applyFont="1" applyBorder="1"/>
    <xf numFmtId="0" fontId="27" fillId="0" borderId="0" xfId="0" applyFont="1" applyAlignment="1">
      <alignment horizontal="center"/>
    </xf>
    <xf numFmtId="2" fontId="26" fillId="0" borderId="15" xfId="0" applyNumberFormat="1" applyFont="1" applyBorder="1"/>
    <xf numFmtId="2" fontId="27" fillId="0" borderId="2" xfId="0" applyNumberFormat="1" applyFont="1" applyBorder="1"/>
    <xf numFmtId="169" fontId="27" fillId="0" borderId="2" xfId="0" applyNumberFormat="1" applyFont="1" applyBorder="1" applyAlignment="1">
      <alignment horizontal="center"/>
    </xf>
    <xf numFmtId="0" fontId="2" fillId="0" borderId="2" xfId="0" applyFont="1" applyBorder="1" applyAlignment="1">
      <alignment horizontal="center" vertical="center"/>
    </xf>
    <xf numFmtId="2" fontId="26" fillId="0" borderId="2" xfId="0" applyNumberFormat="1" applyFont="1" applyBorder="1"/>
    <xf numFmtId="0" fontId="32" fillId="20"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165" fontId="34" fillId="0" borderId="2" xfId="1" applyNumberFormat="1" applyFont="1" applyBorder="1" applyAlignment="1" applyProtection="1">
      <alignment horizontal="center"/>
    </xf>
    <xf numFmtId="0" fontId="33" fillId="0" borderId="2" xfId="0" applyFont="1" applyBorder="1" applyAlignment="1">
      <alignment horizontal="center" vertical="center"/>
    </xf>
    <xf numFmtId="0" fontId="33" fillId="0" borderId="2" xfId="0" applyFont="1" applyBorder="1" applyAlignment="1">
      <alignment horizontal="center" wrapText="1"/>
    </xf>
    <xf numFmtId="0" fontId="33" fillId="0" borderId="2" xfId="0" applyFont="1" applyBorder="1" applyAlignment="1">
      <alignment horizontal="center"/>
    </xf>
    <xf numFmtId="0" fontId="32" fillId="0" borderId="2" xfId="0" applyFont="1" applyBorder="1" applyAlignment="1">
      <alignment horizontal="center" wrapText="1"/>
    </xf>
    <xf numFmtId="0" fontId="33" fillId="0" borderId="2" xfId="1" applyNumberFormat="1" applyFont="1" applyBorder="1" applyAlignment="1" applyProtection="1">
      <alignment horizontal="center"/>
    </xf>
    <xf numFmtId="0" fontId="35" fillId="0" borderId="0" xfId="0" applyFont="1"/>
    <xf numFmtId="165" fontId="34" fillId="0" borderId="2" xfId="1" applyNumberFormat="1" applyFont="1" applyBorder="1" applyAlignment="1" applyProtection="1">
      <alignment horizontal="center" vertical="center"/>
    </xf>
    <xf numFmtId="0" fontId="34" fillId="0" borderId="0" xfId="0" applyFont="1"/>
    <xf numFmtId="165" fontId="36" fillId="20" borderId="2" xfId="1" applyNumberFormat="1" applyFont="1" applyFill="1" applyBorder="1" applyAlignment="1" applyProtection="1">
      <alignment horizontal="center"/>
    </xf>
    <xf numFmtId="165" fontId="32" fillId="20" borderId="2" xfId="0" applyNumberFormat="1" applyFont="1" applyFill="1" applyBorder="1" applyAlignment="1">
      <alignment horizontal="center"/>
    </xf>
    <xf numFmtId="166" fontId="6" fillId="6" borderId="2" xfId="0" quotePrefix="1" applyNumberFormat="1" applyFont="1" applyFill="1" applyBorder="1" applyAlignment="1">
      <alignment horizontal="center" vertical="center" wrapText="1"/>
    </xf>
    <xf numFmtId="0" fontId="26" fillId="2" borderId="2" xfId="0" applyFont="1" applyFill="1" applyBorder="1" applyAlignment="1">
      <alignment horizontal="center"/>
    </xf>
    <xf numFmtId="0" fontId="32" fillId="20" borderId="2" xfId="0" applyFont="1" applyFill="1" applyBorder="1" applyAlignment="1">
      <alignment horizontal="center" vertical="center" wrapText="1"/>
    </xf>
    <xf numFmtId="0" fontId="32" fillId="20" borderId="2" xfId="0" applyFont="1" applyFill="1" applyBorder="1" applyAlignment="1">
      <alignment horizontal="center"/>
    </xf>
    <xf numFmtId="0" fontId="26" fillId="0" borderId="2" xfId="0" applyFont="1" applyBorder="1" applyAlignment="1">
      <alignment horizontal="center" vertical="center"/>
    </xf>
    <xf numFmtId="0" fontId="26" fillId="0" borderId="2" xfId="0" applyFont="1" applyBorder="1" applyAlignment="1">
      <alignment horizontal="center"/>
    </xf>
    <xf numFmtId="0" fontId="27" fillId="0" borderId="2" xfId="0" applyFont="1" applyBorder="1" applyAlignment="1">
      <alignment horizontal="center"/>
    </xf>
    <xf numFmtId="0" fontId="26" fillId="16" borderId="2" xfId="0" applyFont="1" applyFill="1" applyBorder="1" applyAlignment="1">
      <alignment horizontal="center"/>
    </xf>
    <xf numFmtId="0" fontId="27" fillId="0" borderId="2" xfId="0" applyFont="1" applyBorder="1" applyAlignment="1">
      <alignment horizontal="left"/>
    </xf>
    <xf numFmtId="0" fontId="27" fillId="0" borderId="13" xfId="0" applyFont="1" applyBorder="1" applyAlignment="1">
      <alignment horizontal="center"/>
    </xf>
    <xf numFmtId="0" fontId="27" fillId="0" borderId="2" xfId="0" applyFont="1" applyBorder="1" applyAlignment="1">
      <alignment horizontal="center" vertical="center" wrapText="1"/>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left" vertical="center"/>
    </xf>
    <xf numFmtId="0" fontId="27" fillId="0" borderId="2" xfId="0" applyFont="1" applyBorder="1"/>
    <xf numFmtId="0" fontId="26" fillId="0" borderId="13" xfId="0" applyFont="1" applyBorder="1" applyAlignment="1">
      <alignment horizontal="center"/>
    </xf>
    <xf numFmtId="0" fontId="26" fillId="18" borderId="6" xfId="0" applyFont="1" applyFill="1" applyBorder="1" applyAlignment="1">
      <alignment horizontal="center"/>
    </xf>
    <xf numFmtId="0" fontId="28" fillId="18" borderId="6" xfId="0" applyFont="1" applyFill="1" applyBorder="1" applyAlignment="1">
      <alignment horizontal="center"/>
    </xf>
    <xf numFmtId="0" fontId="27" fillId="19" borderId="2" xfId="0" applyFont="1" applyFill="1" applyBorder="1"/>
    <xf numFmtId="0" fontId="27" fillId="0" borderId="2" xfId="0" applyFont="1" applyBorder="1" applyAlignment="1">
      <alignment horizontal="left" wrapText="1"/>
    </xf>
    <xf numFmtId="0" fontId="26" fillId="0" borderId="2" xfId="0" applyFont="1" applyBorder="1" applyAlignment="1">
      <alignment horizontal="left"/>
    </xf>
    <xf numFmtId="0" fontId="27" fillId="0" borderId="15" xfId="0" applyFont="1" applyBorder="1"/>
    <xf numFmtId="0" fontId="29" fillId="0" borderId="0" xfId="0" applyFont="1" applyAlignment="1">
      <alignment horizontal="left"/>
    </xf>
    <xf numFmtId="0" fontId="26" fillId="18" borderId="6" xfId="0" applyFont="1" applyFill="1" applyBorder="1" applyAlignment="1">
      <alignment horizontal="center" vertical="center" wrapText="1"/>
    </xf>
    <xf numFmtId="0" fontId="26" fillId="18" borderId="6" xfId="0" applyFont="1" applyFill="1" applyBorder="1" applyAlignment="1">
      <alignment horizontal="center" vertical="center"/>
    </xf>
    <xf numFmtId="0" fontId="26" fillId="18" borderId="10"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 xfId="0" applyFont="1" applyFill="1" applyBorder="1" applyAlignment="1">
      <alignment horizontal="center" vertical="center"/>
    </xf>
    <xf numFmtId="0" fontId="22" fillId="0" borderId="0" xfId="0" applyFont="1" applyAlignment="1">
      <alignment horizontal="center" vertical="center" wrapText="1"/>
    </xf>
    <xf numFmtId="0" fontId="8" fillId="0" borderId="0" xfId="0" applyFont="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15" fillId="0" borderId="0" xfId="0" applyFont="1" applyAlignment="1">
      <alignment horizontal="center"/>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center" vertical="center" wrapText="1"/>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6" fillId="0" borderId="2" xfId="0" applyFont="1" applyBorder="1" applyAlignment="1">
      <alignment horizontal="center" vertical="center"/>
    </xf>
    <xf numFmtId="0" fontId="8" fillId="8"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9" fillId="12" borderId="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13"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4" borderId="2" xfId="0" applyFont="1" applyFill="1" applyBorder="1" applyAlignment="1">
      <alignment horizontal="center" vertical="center"/>
    </xf>
    <xf numFmtId="0" fontId="5" fillId="0" borderId="2" xfId="0" applyFont="1" applyBorder="1" applyAlignment="1">
      <alignment horizontal="center" vertical="center"/>
    </xf>
    <xf numFmtId="0" fontId="4" fillId="8" borderId="2"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165" fontId="0" fillId="0" borderId="0" xfId="0" applyNumberFormat="1"/>
    <xf numFmtId="0" fontId="32" fillId="20" borderId="13" xfId="0" applyFont="1" applyFill="1" applyBorder="1" applyAlignment="1">
      <alignment horizontal="center" vertical="center" wrapText="1"/>
    </xf>
  </cellXfs>
  <cellStyles count="5">
    <cellStyle name="Moeda" xfId="1" builtinId="4"/>
    <cellStyle name="Normal" xfId="0" builtinId="0"/>
    <cellStyle name="Normal 6" xfId="3" xr:uid="{00000000-0005-0000-0000-000031000000}"/>
    <cellStyle name="Normal 9" xfId="4" xr:uid="{00000000-0005-0000-0000-000032000000}"/>
    <cellStyle name="Porcentagem"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EAADB"/>
      <rgbColor rgb="00993366"/>
      <rgbColor rgb="00E2EFD9"/>
      <rgbColor rgb="00DEE6E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2F0D9"/>
      <rgbColor rgb="00FFFF99"/>
      <rgbColor rgb="009CC3E5"/>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view="pageBreakPreview" zoomScale="80" zoomScaleNormal="80" zoomScaleSheetLayoutView="80" workbookViewId="0">
      <selection activeCell="I29" sqref="I29"/>
    </sheetView>
  </sheetViews>
  <sheetFormatPr defaultColWidth="8.6640625" defaultRowHeight="14.25" customHeight="1"/>
  <cols>
    <col min="1" max="1" width="5.109375" customWidth="1"/>
    <col min="2" max="2" width="21.6640625" customWidth="1"/>
    <col min="3" max="3" width="8.33203125" customWidth="1"/>
    <col min="4" max="4" width="9.44140625" customWidth="1"/>
    <col min="5" max="5" width="3.33203125" customWidth="1"/>
    <col min="6" max="7" width="11.5546875" customWidth="1"/>
    <col min="8" max="8" width="12.44140625" customWidth="1"/>
    <col min="9" max="9" width="13.5546875" customWidth="1"/>
    <col min="10" max="10" width="12.21875" customWidth="1"/>
    <col min="11" max="1025" width="14.44140625" customWidth="1"/>
  </cols>
  <sheetData>
    <row r="1" spans="1:9" ht="11.1" customHeight="1">
      <c r="A1" s="192" t="s">
        <v>0</v>
      </c>
      <c r="B1" s="192"/>
      <c r="C1" s="192"/>
      <c r="D1" s="192"/>
      <c r="E1" s="192"/>
      <c r="F1" s="192"/>
      <c r="G1" s="192"/>
      <c r="H1" s="192"/>
      <c r="I1" s="192"/>
    </row>
    <row r="2" spans="1:9" ht="12" customHeight="1">
      <c r="A2" s="192"/>
      <c r="B2" s="192"/>
      <c r="C2" s="192"/>
      <c r="D2" s="192"/>
      <c r="E2" s="192"/>
      <c r="F2" s="192"/>
      <c r="G2" s="192"/>
      <c r="H2" s="192"/>
      <c r="I2" s="192"/>
    </row>
    <row r="3" spans="1:9" ht="9" customHeight="1">
      <c r="A3" s="192"/>
      <c r="B3" s="192"/>
      <c r="C3" s="192"/>
      <c r="D3" s="192"/>
      <c r="E3" s="192"/>
      <c r="F3" s="192"/>
      <c r="G3" s="192"/>
      <c r="H3" s="192"/>
      <c r="I3" s="192"/>
    </row>
    <row r="4" spans="1:9" ht="14.4">
      <c r="A4" s="189" t="s">
        <v>1</v>
      </c>
      <c r="B4" s="189"/>
      <c r="C4" s="189"/>
      <c r="D4" s="189"/>
      <c r="E4" s="189"/>
      <c r="F4" s="189"/>
      <c r="G4" s="189"/>
      <c r="H4" s="189"/>
      <c r="I4" s="189"/>
    </row>
    <row r="5" spans="1:9" ht="13.5" hidden="1" customHeight="1"/>
    <row r="6" spans="1:9" ht="14.4" hidden="1"/>
    <row r="7" spans="1:9" ht="14.4" hidden="1"/>
    <row r="8" spans="1:9" ht="14.4" hidden="1"/>
    <row r="9" spans="1:9" ht="14.4" hidden="1"/>
    <row r="10" spans="1:9" ht="14.4" hidden="1"/>
    <row r="11" spans="1:9" ht="14.4" hidden="1"/>
    <row r="12" spans="1:9" ht="21.9" hidden="1" customHeight="1"/>
    <row r="13" spans="1:9" ht="14.4" hidden="1"/>
    <row r="14" spans="1:9" ht="14.4" hidden="1"/>
    <row r="15" spans="1:9" ht="13.8" hidden="1"/>
    <row r="16" spans="1:9" ht="12" hidden="1" customHeight="1">
      <c r="B16" s="183" t="s">
        <v>21</v>
      </c>
      <c r="C16" s="183"/>
      <c r="E16" s="183" t="e">
        <f>SUM(#REF!)</f>
        <v>#REF!</v>
      </c>
    </row>
    <row r="17" spans="1:10" ht="14.25" customHeight="1">
      <c r="A17" s="190" t="s">
        <v>22</v>
      </c>
      <c r="B17" s="190"/>
      <c r="C17" s="190"/>
      <c r="D17" s="190"/>
      <c r="E17" s="190"/>
      <c r="F17" s="190"/>
      <c r="G17" s="190"/>
      <c r="H17" s="190"/>
      <c r="I17" s="190"/>
    </row>
    <row r="18" spans="1:10" ht="47.1" customHeight="1">
      <c r="A18" s="174" t="s">
        <v>2</v>
      </c>
      <c r="B18" s="174" t="s">
        <v>3</v>
      </c>
      <c r="C18" s="174" t="s">
        <v>4</v>
      </c>
      <c r="D18" s="174" t="s">
        <v>5</v>
      </c>
      <c r="E18" s="174" t="s">
        <v>6</v>
      </c>
      <c r="F18" s="174" t="s">
        <v>7</v>
      </c>
      <c r="G18" s="174" t="s">
        <v>8</v>
      </c>
      <c r="H18" s="174" t="s">
        <v>9</v>
      </c>
      <c r="I18" s="174" t="s">
        <v>10</v>
      </c>
      <c r="J18" s="283" t="s">
        <v>365</v>
      </c>
    </row>
    <row r="19" spans="1:10" ht="14.25" customHeight="1">
      <c r="A19" s="175">
        <v>7</v>
      </c>
      <c r="B19" s="175" t="s">
        <v>12</v>
      </c>
      <c r="C19" s="175" t="s">
        <v>13</v>
      </c>
      <c r="D19" s="176" t="s">
        <v>11</v>
      </c>
      <c r="E19" s="175">
        <v>2</v>
      </c>
      <c r="F19" s="177">
        <f>'G2-ELETRICISTA'!I139</f>
        <v>5060.6565000000001</v>
      </c>
      <c r="G19" s="177">
        <f>F19*E19</f>
        <v>10121.313</v>
      </c>
      <c r="H19" s="177">
        <f>G19*12</f>
        <v>121455.75599999999</v>
      </c>
      <c r="I19" s="177">
        <f>ROUND(G19*24,2)</f>
        <v>242911.51</v>
      </c>
      <c r="J19" s="282">
        <f>F19*24</f>
        <v>121455.75599999999</v>
      </c>
    </row>
    <row r="20" spans="1:10" ht="14.25" customHeight="1">
      <c r="A20" s="175">
        <v>8</v>
      </c>
      <c r="B20" s="175" t="s">
        <v>14</v>
      </c>
      <c r="C20" s="175" t="s">
        <v>15</v>
      </c>
      <c r="D20" s="176" t="s">
        <v>11</v>
      </c>
      <c r="E20" s="175">
        <v>1</v>
      </c>
      <c r="F20" s="177">
        <f>'G2-MARCENEIRO'!I139</f>
        <v>4475.3474999999999</v>
      </c>
      <c r="G20" s="177">
        <f t="shared" ref="G20:G26" si="0">F20*E20</f>
        <v>4475.3474999999999</v>
      </c>
      <c r="H20" s="177">
        <f t="shared" ref="H20:H26" si="1">G20*12</f>
        <v>53704.17</v>
      </c>
      <c r="I20" s="177">
        <f t="shared" ref="I20:I26" si="2">ROUND(G20*24,2)</f>
        <v>107408.34</v>
      </c>
      <c r="J20" s="282">
        <f t="shared" ref="J20:J26" si="3">F20*24</f>
        <v>107408.34</v>
      </c>
    </row>
    <row r="21" spans="1:10" ht="14.25" customHeight="1">
      <c r="A21" s="175">
        <v>9</v>
      </c>
      <c r="B21" s="175" t="s">
        <v>16</v>
      </c>
      <c r="C21" s="175" t="s">
        <v>17</v>
      </c>
      <c r="D21" s="176" t="s">
        <v>11</v>
      </c>
      <c r="E21" s="175">
        <v>1</v>
      </c>
      <c r="F21" s="177">
        <f>'G2-BOMBEIRO HIDRÁULICO'!I139</f>
        <v>4423.6166666666668</v>
      </c>
      <c r="G21" s="177">
        <f t="shared" si="0"/>
        <v>4423.6166666666668</v>
      </c>
      <c r="H21" s="177">
        <f t="shared" si="1"/>
        <v>53083.4</v>
      </c>
      <c r="I21" s="177">
        <f t="shared" si="2"/>
        <v>106166.8</v>
      </c>
      <c r="J21" s="282">
        <f t="shared" si="3"/>
        <v>106166.8</v>
      </c>
    </row>
    <row r="22" spans="1:10" ht="22.95" customHeight="1">
      <c r="A22" s="175">
        <v>10</v>
      </c>
      <c r="B22" s="175" t="s">
        <v>23</v>
      </c>
      <c r="C22" s="175" t="s">
        <v>24</v>
      </c>
      <c r="D22" s="176" t="s">
        <v>11</v>
      </c>
      <c r="E22" s="175">
        <v>13</v>
      </c>
      <c r="F22" s="184">
        <f>'G2-OPERADOR MICRO'!I139</f>
        <v>4846.0108333333337</v>
      </c>
      <c r="G22" s="184">
        <f t="shared" si="0"/>
        <v>62998.140833333338</v>
      </c>
      <c r="H22" s="184">
        <f t="shared" si="1"/>
        <v>755977.69000000006</v>
      </c>
      <c r="I22" s="184">
        <f t="shared" si="2"/>
        <v>1511955.38</v>
      </c>
      <c r="J22" s="282">
        <f t="shared" si="3"/>
        <v>116304.26000000001</v>
      </c>
    </row>
    <row r="23" spans="1:10" ht="14.25" customHeight="1">
      <c r="A23" s="175">
        <v>11</v>
      </c>
      <c r="B23" s="179" t="s">
        <v>25</v>
      </c>
      <c r="C23" s="180" t="s">
        <v>26</v>
      </c>
      <c r="D23" s="181" t="s">
        <v>11</v>
      </c>
      <c r="E23" s="182">
        <v>2</v>
      </c>
      <c r="F23" s="177">
        <f>'G2-AGENTE DE PORTARIA'!I139</f>
        <v>4207.8133333333335</v>
      </c>
      <c r="G23" s="177">
        <f t="shared" si="0"/>
        <v>8415.626666666667</v>
      </c>
      <c r="H23" s="177">
        <f t="shared" si="1"/>
        <v>100987.52</v>
      </c>
      <c r="I23" s="177">
        <f t="shared" si="2"/>
        <v>201975.04000000001</v>
      </c>
      <c r="J23" s="282">
        <f t="shared" si="3"/>
        <v>100987.52</v>
      </c>
    </row>
    <row r="24" spans="1:10" ht="14.25" customHeight="1">
      <c r="A24" s="175">
        <v>12</v>
      </c>
      <c r="B24" s="179" t="s">
        <v>27</v>
      </c>
      <c r="C24" s="180" t="s">
        <v>28</v>
      </c>
      <c r="D24" s="181" t="s">
        <v>11</v>
      </c>
      <c r="E24" s="180">
        <v>4</v>
      </c>
      <c r="F24" s="177">
        <f>'G2-COPEIRO'!I139</f>
        <v>3918.6133333333337</v>
      </c>
      <c r="G24" s="177">
        <f t="shared" si="0"/>
        <v>15674.453333333335</v>
      </c>
      <c r="H24" s="177">
        <f t="shared" si="1"/>
        <v>188093.44</v>
      </c>
      <c r="I24" s="177">
        <f t="shared" si="2"/>
        <v>376186.88</v>
      </c>
      <c r="J24" s="282">
        <f t="shared" si="3"/>
        <v>94046.720000000001</v>
      </c>
    </row>
    <row r="25" spans="1:10" ht="14.25" customHeight="1">
      <c r="A25" s="175">
        <v>13</v>
      </c>
      <c r="B25" s="179" t="s">
        <v>29</v>
      </c>
      <c r="C25" s="180" t="s">
        <v>30</v>
      </c>
      <c r="D25" s="181" t="s">
        <v>11</v>
      </c>
      <c r="E25" s="180">
        <v>1</v>
      </c>
      <c r="F25" s="177">
        <f>'G2-ATENDENTE'!I139</f>
        <v>4027.7433333333333</v>
      </c>
      <c r="G25" s="177">
        <f t="shared" si="0"/>
        <v>4027.7433333333333</v>
      </c>
      <c r="H25" s="177">
        <f t="shared" si="1"/>
        <v>48332.92</v>
      </c>
      <c r="I25" s="177">
        <f t="shared" si="2"/>
        <v>96665.84</v>
      </c>
      <c r="J25" s="282">
        <f t="shared" si="3"/>
        <v>96665.84</v>
      </c>
    </row>
    <row r="26" spans="1:10" ht="14.25" customHeight="1">
      <c r="A26" s="175">
        <v>14</v>
      </c>
      <c r="B26" s="178" t="s">
        <v>31</v>
      </c>
      <c r="C26" s="180" t="s">
        <v>32</v>
      </c>
      <c r="D26" s="181" t="s">
        <v>11</v>
      </c>
      <c r="E26" s="180">
        <v>1</v>
      </c>
      <c r="F26" s="177">
        <f>'G2-RECEPCIONISTA'!I139</f>
        <v>4453.083333333333</v>
      </c>
      <c r="G26" s="177">
        <f t="shared" si="0"/>
        <v>4453.083333333333</v>
      </c>
      <c r="H26" s="177">
        <f t="shared" si="1"/>
        <v>53437</v>
      </c>
      <c r="I26" s="177">
        <f t="shared" si="2"/>
        <v>106874</v>
      </c>
      <c r="J26" s="282">
        <f t="shared" si="3"/>
        <v>106874</v>
      </c>
    </row>
    <row r="27" spans="1:10" ht="14.25" customHeight="1">
      <c r="A27" s="191" t="s">
        <v>18</v>
      </c>
      <c r="B27" s="191"/>
      <c r="C27" s="191"/>
      <c r="D27" s="191"/>
      <c r="E27" s="191"/>
      <c r="F27" s="191"/>
      <c r="G27" s="191"/>
      <c r="H27" s="191"/>
      <c r="I27" s="186">
        <f>SUM(G19:G26)</f>
        <v>114589.32466666667</v>
      </c>
    </row>
    <row r="28" spans="1:10" ht="14.25" customHeight="1">
      <c r="A28" s="191" t="s">
        <v>19</v>
      </c>
      <c r="B28" s="191"/>
      <c r="C28" s="191"/>
      <c r="D28" s="191"/>
      <c r="E28" s="191"/>
      <c r="F28" s="191"/>
      <c r="G28" s="191"/>
      <c r="H28" s="191"/>
      <c r="I28" s="186">
        <f>SUM(H19:H26)</f>
        <v>1375071.8959999999</v>
      </c>
    </row>
    <row r="29" spans="1:10" ht="14.25" customHeight="1">
      <c r="A29" s="191" t="s">
        <v>20</v>
      </c>
      <c r="B29" s="191"/>
      <c r="C29" s="191"/>
      <c r="D29" s="191"/>
      <c r="E29" s="191"/>
      <c r="F29" s="191"/>
      <c r="G29" s="191"/>
      <c r="H29" s="191"/>
      <c r="I29" s="187">
        <f>SUM(I19:I26)</f>
        <v>2750143.7899999996</v>
      </c>
    </row>
    <row r="30" spans="1:10" ht="12.9" customHeight="1">
      <c r="A30" s="185"/>
      <c r="B30" s="185" t="s">
        <v>21</v>
      </c>
      <c r="C30" s="185"/>
      <c r="D30" s="185"/>
      <c r="E30" s="185">
        <f>SUM(E19:E26)</f>
        <v>25</v>
      </c>
      <c r="F30" s="185"/>
      <c r="G30" s="185"/>
      <c r="H30" s="185"/>
      <c r="I30" s="185"/>
    </row>
    <row r="34" ht="8.1" customHeight="1"/>
    <row r="35" ht="30" customHeight="1"/>
  </sheetData>
  <mergeCells count="6">
    <mergeCell ref="A1:I3"/>
    <mergeCell ref="A17:I17"/>
    <mergeCell ref="A27:H27"/>
    <mergeCell ref="A28:H28"/>
    <mergeCell ref="A29:H29"/>
    <mergeCell ref="A4:I4"/>
  </mergeCells>
  <pageMargins left="0.31527777777777799" right="0.31527777777777799" top="0.31527777777777799" bottom="0.31527777777777799" header="0.511811023622047" footer="0.511811023622047"/>
  <pageSetup paperSize="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83"/>
  <sheetViews>
    <sheetView view="pageBreakPreview" zoomScaleNormal="120" workbookViewId="0">
      <selection activeCell="J76" sqref="J76:J81"/>
    </sheetView>
  </sheetViews>
  <sheetFormatPr defaultColWidth="9.109375" defaultRowHeight="11.4"/>
  <cols>
    <col min="1" max="1" width="9.109375" style="66"/>
    <col min="2" max="2" width="45" style="66" customWidth="1"/>
    <col min="3" max="4" width="9.109375" style="66"/>
    <col min="5" max="7" width="12.33203125" style="66" hidden="1" customWidth="1"/>
    <col min="8" max="8" width="10.88671875" style="66" hidden="1" customWidth="1"/>
    <col min="9" max="9" width="9.109375" style="66" hidden="1" customWidth="1"/>
    <col min="10" max="10" width="13" style="66"/>
    <col min="11" max="11" width="12.44140625" style="66"/>
    <col min="12" max="12" width="11" style="66"/>
    <col min="13" max="16384" width="9.109375" style="66"/>
  </cols>
  <sheetData>
    <row r="1" spans="1:15" ht="12">
      <c r="A1" s="214" t="s">
        <v>186</v>
      </c>
      <c r="B1" s="215"/>
      <c r="C1" s="215"/>
      <c r="D1" s="215"/>
      <c r="E1" s="215"/>
      <c r="F1" s="215"/>
      <c r="G1" s="215"/>
      <c r="H1" s="215"/>
      <c r="I1" s="215"/>
      <c r="J1" s="215"/>
      <c r="K1" s="216"/>
      <c r="L1" s="122"/>
      <c r="M1" s="122"/>
      <c r="N1" s="122"/>
      <c r="O1" s="122"/>
    </row>
    <row r="2" spans="1:15">
      <c r="L2" s="122"/>
      <c r="M2" s="122"/>
      <c r="N2" s="122"/>
      <c r="O2" s="122"/>
    </row>
    <row r="3" spans="1:15" ht="12">
      <c r="A3" s="217" t="s">
        <v>187</v>
      </c>
      <c r="B3" s="218"/>
      <c r="C3" s="218"/>
      <c r="D3" s="218"/>
      <c r="E3" s="218"/>
      <c r="F3" s="218"/>
      <c r="G3" s="218"/>
      <c r="H3" s="218"/>
      <c r="I3" s="218"/>
      <c r="J3" s="218"/>
      <c r="K3" s="219"/>
      <c r="L3" s="122"/>
      <c r="M3" s="122"/>
      <c r="N3" s="122"/>
      <c r="O3" s="122"/>
    </row>
    <row r="4" spans="1:15" ht="12">
      <c r="A4" s="220" t="s">
        <v>188</v>
      </c>
      <c r="B4" s="220"/>
      <c r="C4" s="220"/>
      <c r="D4" s="220"/>
      <c r="E4" s="220"/>
      <c r="F4" s="220"/>
      <c r="G4" s="220"/>
      <c r="H4" s="220"/>
      <c r="I4" s="220"/>
      <c r="J4" s="220"/>
      <c r="K4" s="220"/>
      <c r="L4" s="122"/>
      <c r="M4" s="122"/>
      <c r="N4" s="122"/>
      <c r="O4" s="122"/>
    </row>
    <row r="5" spans="1:15" ht="12">
      <c r="A5" s="220" t="s">
        <v>189</v>
      </c>
      <c r="B5" s="220"/>
      <c r="C5" s="220"/>
      <c r="D5" s="220"/>
      <c r="E5" s="220"/>
      <c r="F5" s="220"/>
      <c r="G5" s="220"/>
      <c r="H5" s="220"/>
      <c r="I5" s="220"/>
      <c r="J5" s="220"/>
      <c r="K5" s="220"/>
      <c r="L5" s="122"/>
      <c r="M5" s="122"/>
      <c r="N5" s="122"/>
      <c r="O5" s="122"/>
    </row>
    <row r="6" spans="1:15" ht="24">
      <c r="A6" s="77" t="s">
        <v>2</v>
      </c>
      <c r="B6" s="67" t="s">
        <v>190</v>
      </c>
      <c r="C6" s="67" t="s">
        <v>191</v>
      </c>
      <c r="D6" s="77" t="s">
        <v>192</v>
      </c>
      <c r="E6" s="67" t="s">
        <v>193</v>
      </c>
      <c r="F6" s="67" t="s">
        <v>194</v>
      </c>
      <c r="G6" s="67" t="s">
        <v>195</v>
      </c>
      <c r="H6" s="67" t="s">
        <v>196</v>
      </c>
      <c r="I6" s="67" t="s">
        <v>197</v>
      </c>
      <c r="J6" s="67" t="s">
        <v>198</v>
      </c>
      <c r="K6" s="77" t="s">
        <v>199</v>
      </c>
      <c r="L6" s="82"/>
      <c r="M6" s="82"/>
      <c r="N6" s="82"/>
      <c r="O6" s="82"/>
    </row>
    <row r="7" spans="1:15" ht="39" customHeight="1">
      <c r="A7" s="69">
        <v>1</v>
      </c>
      <c r="B7" s="14" t="s">
        <v>200</v>
      </c>
      <c r="C7" s="70" t="s">
        <v>191</v>
      </c>
      <c r="D7" s="71">
        <v>2</v>
      </c>
      <c r="E7" s="17">
        <v>18</v>
      </c>
      <c r="F7" s="18">
        <v>23.1</v>
      </c>
      <c r="G7" s="18">
        <v>20.5</v>
      </c>
      <c r="H7" s="18">
        <v>15</v>
      </c>
      <c r="I7" s="18" t="s">
        <v>94</v>
      </c>
      <c r="J7" s="125">
        <f t="shared" ref="J7:J14" si="0">ROUND((AVERAGE(E7:I7)),2)</f>
        <v>19.149999999999999</v>
      </c>
      <c r="K7" s="85">
        <f t="shared" ref="K7:K14" si="1">J7*D7</f>
        <v>38.299999999999997</v>
      </c>
      <c r="L7" s="126"/>
      <c r="M7" s="127"/>
      <c r="N7" s="127"/>
      <c r="O7" s="122"/>
    </row>
    <row r="8" spans="1:15" ht="12">
      <c r="A8" s="69">
        <v>2</v>
      </c>
      <c r="B8" s="76" t="s">
        <v>201</v>
      </c>
      <c r="C8" s="72" t="s">
        <v>202</v>
      </c>
      <c r="D8" s="71">
        <v>2</v>
      </c>
      <c r="E8" s="17">
        <v>12</v>
      </c>
      <c r="F8" s="21">
        <v>13.36</v>
      </c>
      <c r="G8" s="18">
        <v>12.55</v>
      </c>
      <c r="H8" s="18" t="s">
        <v>94</v>
      </c>
      <c r="I8" s="18" t="s">
        <v>94</v>
      </c>
      <c r="J8" s="125">
        <f t="shared" si="0"/>
        <v>12.64</v>
      </c>
      <c r="K8" s="85">
        <f t="shared" si="1"/>
        <v>25.28</v>
      </c>
      <c r="L8" s="126"/>
      <c r="M8" s="127"/>
      <c r="N8" s="127"/>
      <c r="O8" s="122"/>
    </row>
    <row r="9" spans="1:15" ht="36.9" customHeight="1">
      <c r="A9" s="73">
        <v>3</v>
      </c>
      <c r="B9" s="14" t="s">
        <v>203</v>
      </c>
      <c r="C9" s="70" t="s">
        <v>191</v>
      </c>
      <c r="D9" s="71">
        <v>2</v>
      </c>
      <c r="E9" s="23">
        <v>3.8</v>
      </c>
      <c r="F9" s="17">
        <v>4</v>
      </c>
      <c r="G9" s="32">
        <v>3.1</v>
      </c>
      <c r="H9" s="18">
        <v>3.79</v>
      </c>
      <c r="I9" s="18" t="s">
        <v>94</v>
      </c>
      <c r="J9" s="125">
        <f t="shared" si="0"/>
        <v>3.67</v>
      </c>
      <c r="K9" s="85">
        <f t="shared" si="1"/>
        <v>7.34</v>
      </c>
      <c r="L9" s="126"/>
      <c r="M9" s="127"/>
      <c r="N9" s="127"/>
      <c r="O9" s="122"/>
    </row>
    <row r="10" spans="1:15" ht="50.1" customHeight="1">
      <c r="A10" s="69">
        <v>4</v>
      </c>
      <c r="B10" s="14" t="s">
        <v>204</v>
      </c>
      <c r="C10" s="72" t="s">
        <v>191</v>
      </c>
      <c r="D10" s="71">
        <v>1</v>
      </c>
      <c r="E10" s="18">
        <v>26.99</v>
      </c>
      <c r="F10" s="18">
        <v>24.66</v>
      </c>
      <c r="G10" s="18">
        <v>30.99</v>
      </c>
      <c r="H10" s="18">
        <v>31.78</v>
      </c>
      <c r="I10" s="18" t="s">
        <v>94</v>
      </c>
      <c r="J10" s="125">
        <f t="shared" si="0"/>
        <v>28.61</v>
      </c>
      <c r="K10" s="85">
        <f t="shared" si="1"/>
        <v>28.61</v>
      </c>
      <c r="L10" s="126"/>
      <c r="M10" s="127"/>
      <c r="N10" s="127"/>
      <c r="O10" s="122"/>
    </row>
    <row r="11" spans="1:15" ht="14.1" customHeight="1">
      <c r="A11" s="69">
        <v>5</v>
      </c>
      <c r="B11" s="14" t="s">
        <v>205</v>
      </c>
      <c r="C11" s="70" t="s">
        <v>202</v>
      </c>
      <c r="D11" s="71">
        <v>3</v>
      </c>
      <c r="E11" s="18">
        <v>1.69</v>
      </c>
      <c r="F11" s="18">
        <v>1.78</v>
      </c>
      <c r="G11" s="18">
        <v>1.35</v>
      </c>
      <c r="H11" s="18">
        <v>1.67</v>
      </c>
      <c r="I11" s="18" t="s">
        <v>94</v>
      </c>
      <c r="J11" s="125">
        <f t="shared" si="0"/>
        <v>1.62</v>
      </c>
      <c r="K11" s="85">
        <f t="shared" si="1"/>
        <v>4.8600000000000003</v>
      </c>
      <c r="L11" s="126"/>
      <c r="M11" s="127"/>
      <c r="N11" s="127"/>
      <c r="O11" s="122"/>
    </row>
    <row r="12" spans="1:15" ht="34.200000000000003">
      <c r="A12" s="73">
        <v>6</v>
      </c>
      <c r="B12" s="14" t="s">
        <v>206</v>
      </c>
      <c r="C12" s="72" t="s">
        <v>191</v>
      </c>
      <c r="D12" s="71">
        <v>5</v>
      </c>
      <c r="E12" s="18">
        <v>7.29</v>
      </c>
      <c r="F12" s="18">
        <v>7.95</v>
      </c>
      <c r="G12" s="18">
        <v>4.8</v>
      </c>
      <c r="H12" s="18">
        <v>6.93</v>
      </c>
      <c r="I12" s="18" t="s">
        <v>94</v>
      </c>
      <c r="J12" s="125">
        <f t="shared" si="0"/>
        <v>6.74</v>
      </c>
      <c r="K12" s="85">
        <f t="shared" si="1"/>
        <v>33.700000000000003</v>
      </c>
      <c r="L12" s="126"/>
      <c r="M12" s="127"/>
      <c r="N12" s="127"/>
      <c r="O12" s="122"/>
    </row>
    <row r="13" spans="1:15" ht="27" customHeight="1">
      <c r="A13" s="69">
        <v>7</v>
      </c>
      <c r="B13" s="14" t="s">
        <v>207</v>
      </c>
      <c r="C13" s="70" t="s">
        <v>202</v>
      </c>
      <c r="D13" s="71">
        <v>2</v>
      </c>
      <c r="E13" s="18">
        <v>69</v>
      </c>
      <c r="F13" s="18">
        <v>50.49</v>
      </c>
      <c r="G13" s="18">
        <v>59.9</v>
      </c>
      <c r="H13" s="18">
        <v>60</v>
      </c>
      <c r="I13" s="18" t="s">
        <v>94</v>
      </c>
      <c r="J13" s="125">
        <f t="shared" si="0"/>
        <v>59.85</v>
      </c>
      <c r="K13" s="85">
        <f t="shared" si="1"/>
        <v>119.7</v>
      </c>
      <c r="L13" s="126"/>
      <c r="M13" s="127"/>
      <c r="N13" s="127"/>
      <c r="O13" s="122"/>
    </row>
    <row r="14" spans="1:15" ht="18" customHeight="1">
      <c r="A14" s="73">
        <v>8</v>
      </c>
      <c r="B14" s="14" t="s">
        <v>208</v>
      </c>
      <c r="C14" s="72" t="s">
        <v>191</v>
      </c>
      <c r="D14" s="71">
        <v>1</v>
      </c>
      <c r="E14" s="18">
        <v>17.899999999999999</v>
      </c>
      <c r="F14" s="18">
        <v>17.8</v>
      </c>
      <c r="G14" s="18">
        <v>20</v>
      </c>
      <c r="H14" s="18">
        <v>24</v>
      </c>
      <c r="I14" s="18" t="s">
        <v>94</v>
      </c>
      <c r="J14" s="125">
        <f t="shared" si="0"/>
        <v>19.93</v>
      </c>
      <c r="K14" s="85">
        <f t="shared" si="1"/>
        <v>19.93</v>
      </c>
      <c r="L14" s="126"/>
      <c r="M14" s="127"/>
      <c r="N14" s="127"/>
      <c r="O14" s="122"/>
    </row>
    <row r="15" spans="1:15" ht="12">
      <c r="A15" s="221" t="s">
        <v>209</v>
      </c>
      <c r="B15" s="222"/>
      <c r="C15" s="222"/>
      <c r="D15" s="222"/>
      <c r="E15" s="222"/>
      <c r="F15" s="222"/>
      <c r="G15" s="222"/>
      <c r="H15" s="222"/>
      <c r="I15" s="222"/>
      <c r="J15" s="223"/>
      <c r="K15" s="88">
        <f>SUM(K7:K14)</f>
        <v>277.72000000000003</v>
      </c>
      <c r="L15" s="126"/>
      <c r="M15" s="127"/>
      <c r="N15" s="127"/>
      <c r="O15" s="122"/>
    </row>
    <row r="16" spans="1:15" ht="12">
      <c r="A16" s="221" t="s">
        <v>210</v>
      </c>
      <c r="B16" s="222"/>
      <c r="C16" s="222"/>
      <c r="D16" s="222"/>
      <c r="E16" s="222"/>
      <c r="F16" s="222"/>
      <c r="G16" s="222"/>
      <c r="H16" s="222"/>
      <c r="I16" s="222"/>
      <c r="J16" s="223"/>
      <c r="K16" s="88">
        <f>K15/12</f>
        <v>23.143333333333299</v>
      </c>
      <c r="L16" s="126"/>
      <c r="M16" s="127"/>
      <c r="N16" s="127"/>
      <c r="O16" s="122"/>
    </row>
    <row r="17" spans="1:15" ht="12">
      <c r="A17" s="78"/>
      <c r="B17" s="78"/>
      <c r="C17" s="78"/>
      <c r="D17" s="78"/>
      <c r="E17" s="78"/>
      <c r="F17" s="78"/>
      <c r="G17" s="78"/>
      <c r="H17" s="78"/>
      <c r="I17" s="78"/>
      <c r="J17" s="78"/>
      <c r="K17" s="93"/>
      <c r="L17" s="126"/>
      <c r="M17" s="127"/>
      <c r="N17" s="127"/>
      <c r="O17" s="122"/>
    </row>
    <row r="18" spans="1:15" ht="12">
      <c r="A18" s="220" t="s">
        <v>211</v>
      </c>
      <c r="B18" s="220"/>
      <c r="C18" s="220"/>
      <c r="D18" s="220"/>
      <c r="E18" s="220"/>
      <c r="F18" s="220"/>
      <c r="G18" s="220"/>
      <c r="H18" s="220"/>
      <c r="I18" s="220"/>
      <c r="J18" s="220"/>
      <c r="K18" s="220"/>
      <c r="L18" s="126"/>
      <c r="M18" s="127"/>
      <c r="N18" s="127"/>
      <c r="O18" s="122"/>
    </row>
    <row r="19" spans="1:15" ht="12">
      <c r="A19" s="220" t="s">
        <v>189</v>
      </c>
      <c r="B19" s="220"/>
      <c r="C19" s="220"/>
      <c r="D19" s="220"/>
      <c r="E19" s="220"/>
      <c r="F19" s="220"/>
      <c r="G19" s="220"/>
      <c r="H19" s="220"/>
      <c r="I19" s="220"/>
      <c r="J19" s="220"/>
      <c r="K19" s="220"/>
      <c r="L19" s="126"/>
      <c r="M19" s="127"/>
      <c r="N19" s="127"/>
      <c r="O19" s="122"/>
    </row>
    <row r="20" spans="1:15" ht="24">
      <c r="A20" s="77" t="s">
        <v>2</v>
      </c>
      <c r="B20" s="67" t="s">
        <v>190</v>
      </c>
      <c r="C20" s="67" t="s">
        <v>191</v>
      </c>
      <c r="D20" s="77" t="s">
        <v>192</v>
      </c>
      <c r="E20" s="67" t="s">
        <v>193</v>
      </c>
      <c r="F20" s="67" t="s">
        <v>194</v>
      </c>
      <c r="G20" s="67" t="s">
        <v>195</v>
      </c>
      <c r="H20" s="67" t="s">
        <v>196</v>
      </c>
      <c r="I20" s="67" t="s">
        <v>197</v>
      </c>
      <c r="J20" s="67" t="s">
        <v>198</v>
      </c>
      <c r="K20" s="77" t="s">
        <v>199</v>
      </c>
      <c r="L20" s="126"/>
      <c r="M20" s="127"/>
      <c r="N20" s="127"/>
      <c r="O20" s="122"/>
    </row>
    <row r="21" spans="1:15" ht="26.1" customHeight="1">
      <c r="A21" s="69">
        <v>1</v>
      </c>
      <c r="B21" s="14" t="s">
        <v>212</v>
      </c>
      <c r="C21" s="70" t="s">
        <v>202</v>
      </c>
      <c r="D21" s="71">
        <v>5</v>
      </c>
      <c r="E21" s="17">
        <v>17.399999999999999</v>
      </c>
      <c r="F21" s="18">
        <v>16.2</v>
      </c>
      <c r="G21" s="18">
        <v>13.8</v>
      </c>
      <c r="H21" s="18" t="s">
        <v>94</v>
      </c>
      <c r="I21" s="18" t="s">
        <v>94</v>
      </c>
      <c r="J21" s="128">
        <f t="shared" ref="J21:J26" si="2">ROUND((AVERAGE(E21:I21)),2)</f>
        <v>15.8</v>
      </c>
      <c r="K21" s="85">
        <f t="shared" ref="K21:K26" si="3">J21*D21</f>
        <v>79</v>
      </c>
      <c r="L21" s="122"/>
      <c r="M21" s="122"/>
      <c r="N21" s="122"/>
      <c r="O21" s="122"/>
    </row>
    <row r="22" spans="1:15" ht="22.8">
      <c r="A22" s="69">
        <v>2</v>
      </c>
      <c r="B22" s="76" t="s">
        <v>213</v>
      </c>
      <c r="C22" s="72" t="s">
        <v>202</v>
      </c>
      <c r="D22" s="71">
        <v>1</v>
      </c>
      <c r="E22" s="17">
        <v>345.14</v>
      </c>
      <c r="F22" s="21">
        <v>250</v>
      </c>
      <c r="G22" s="18">
        <v>257.8</v>
      </c>
      <c r="H22" s="18"/>
      <c r="I22" s="18" t="s">
        <v>94</v>
      </c>
      <c r="J22" s="128">
        <f t="shared" si="2"/>
        <v>284.31</v>
      </c>
      <c r="K22" s="85">
        <f t="shared" si="3"/>
        <v>284.31</v>
      </c>
      <c r="L22" s="122"/>
      <c r="M22" s="122"/>
      <c r="N22" s="122"/>
      <c r="O22" s="122"/>
    </row>
    <row r="23" spans="1:15" ht="47.1" customHeight="1">
      <c r="A23" s="73">
        <v>3</v>
      </c>
      <c r="B23" s="14" t="s">
        <v>214</v>
      </c>
      <c r="C23" s="70" t="s">
        <v>191</v>
      </c>
      <c r="D23" s="71">
        <v>2</v>
      </c>
      <c r="E23" s="23">
        <v>4.9000000000000004</v>
      </c>
      <c r="F23" s="17">
        <v>6</v>
      </c>
      <c r="G23" s="32">
        <v>4.5</v>
      </c>
      <c r="H23" s="18">
        <v>4.63</v>
      </c>
      <c r="I23" s="18" t="s">
        <v>94</v>
      </c>
      <c r="J23" s="128">
        <f t="shared" si="2"/>
        <v>5.01</v>
      </c>
      <c r="K23" s="85">
        <f t="shared" si="3"/>
        <v>10.02</v>
      </c>
      <c r="L23" s="122"/>
      <c r="M23" s="122"/>
      <c r="N23" s="122"/>
      <c r="O23" s="122"/>
    </row>
    <row r="24" spans="1:15" ht="96" customHeight="1">
      <c r="A24" s="69">
        <v>4</v>
      </c>
      <c r="B24" s="14" t="s">
        <v>215</v>
      </c>
      <c r="C24" s="72" t="s">
        <v>202</v>
      </c>
      <c r="D24" s="71">
        <v>2</v>
      </c>
      <c r="E24" s="18">
        <v>87.99</v>
      </c>
      <c r="F24" s="18">
        <v>80</v>
      </c>
      <c r="G24" s="18">
        <v>65</v>
      </c>
      <c r="H24" s="18">
        <v>59.99</v>
      </c>
      <c r="I24" s="18" t="s">
        <v>94</v>
      </c>
      <c r="J24" s="128">
        <f t="shared" si="2"/>
        <v>73.25</v>
      </c>
      <c r="K24" s="85">
        <f t="shared" si="3"/>
        <v>146.5</v>
      </c>
      <c r="L24" s="122"/>
      <c r="M24" s="122"/>
      <c r="N24" s="122"/>
      <c r="O24" s="122"/>
    </row>
    <row r="25" spans="1:15" ht="48.9" customHeight="1">
      <c r="A25" s="69">
        <v>5</v>
      </c>
      <c r="B25" s="14" t="s">
        <v>204</v>
      </c>
      <c r="C25" s="70" t="s">
        <v>191</v>
      </c>
      <c r="D25" s="71">
        <v>1</v>
      </c>
      <c r="E25" s="18">
        <v>26.99</v>
      </c>
      <c r="F25" s="18">
        <v>24.66</v>
      </c>
      <c r="G25" s="18">
        <v>30.99</v>
      </c>
      <c r="H25" s="18">
        <v>31.78</v>
      </c>
      <c r="I25" s="18" t="s">
        <v>94</v>
      </c>
      <c r="J25" s="128">
        <f t="shared" si="2"/>
        <v>28.61</v>
      </c>
      <c r="K25" s="85">
        <f t="shared" si="3"/>
        <v>28.61</v>
      </c>
      <c r="L25" s="122"/>
      <c r="M25" s="122"/>
      <c r="N25" s="122"/>
      <c r="O25" s="122"/>
    </row>
    <row r="26" spans="1:15" ht="12">
      <c r="A26" s="73">
        <v>6</v>
      </c>
      <c r="B26" s="14" t="s">
        <v>205</v>
      </c>
      <c r="C26" s="72" t="s">
        <v>202</v>
      </c>
      <c r="D26" s="71">
        <v>3</v>
      </c>
      <c r="E26" s="18">
        <v>1.69</v>
      </c>
      <c r="F26" s="18">
        <v>1.78</v>
      </c>
      <c r="G26" s="18">
        <v>1.35</v>
      </c>
      <c r="H26" s="18">
        <v>1.67</v>
      </c>
      <c r="I26" s="18" t="s">
        <v>94</v>
      </c>
      <c r="J26" s="128">
        <f t="shared" si="2"/>
        <v>1.62</v>
      </c>
      <c r="K26" s="85">
        <f t="shared" si="3"/>
        <v>4.8600000000000003</v>
      </c>
      <c r="L26" s="122"/>
      <c r="M26" s="122"/>
      <c r="N26" s="122"/>
      <c r="O26" s="122"/>
    </row>
    <row r="27" spans="1:15" ht="12">
      <c r="A27" s="77"/>
      <c r="B27" s="221" t="s">
        <v>209</v>
      </c>
      <c r="C27" s="222"/>
      <c r="D27" s="222"/>
      <c r="E27" s="222"/>
      <c r="F27" s="222"/>
      <c r="G27" s="222"/>
      <c r="H27" s="222"/>
      <c r="I27" s="222"/>
      <c r="J27" s="223"/>
      <c r="K27" s="88">
        <f>SUM(K21:K26)</f>
        <v>553.29999999999995</v>
      </c>
      <c r="L27" s="122"/>
      <c r="M27" s="122"/>
      <c r="N27" s="122"/>
      <c r="O27" s="122"/>
    </row>
    <row r="28" spans="1:15" ht="12">
      <c r="A28" s="221" t="s">
        <v>210</v>
      </c>
      <c r="B28" s="222"/>
      <c r="C28" s="222"/>
      <c r="D28" s="222"/>
      <c r="E28" s="222"/>
      <c r="F28" s="222"/>
      <c r="G28" s="222"/>
      <c r="H28" s="222"/>
      <c r="I28" s="222"/>
      <c r="J28" s="223"/>
      <c r="K28" s="88">
        <f>K27/12</f>
        <v>46.108333333333299</v>
      </c>
      <c r="L28" s="122"/>
      <c r="M28" s="122"/>
      <c r="N28" s="122"/>
      <c r="O28" s="122"/>
    </row>
    <row r="29" spans="1:15" ht="12">
      <c r="A29" s="78"/>
      <c r="B29" s="123"/>
      <c r="C29" s="124"/>
      <c r="D29" s="82"/>
      <c r="E29" s="8"/>
      <c r="F29" s="8"/>
      <c r="G29" s="8"/>
      <c r="H29" s="8"/>
      <c r="I29" s="8"/>
      <c r="J29" s="129"/>
      <c r="K29" s="93"/>
      <c r="L29" s="122"/>
      <c r="M29" s="122"/>
      <c r="N29" s="122"/>
      <c r="O29" s="122"/>
    </row>
    <row r="30" spans="1:15" ht="14.4">
      <c r="A30" s="224" t="s">
        <v>216</v>
      </c>
      <c r="B30" s="224"/>
      <c r="C30" s="224"/>
      <c r="D30" s="224"/>
      <c r="E30" s="224"/>
      <c r="F30" s="224"/>
      <c r="G30" s="224"/>
      <c r="H30" s="224"/>
      <c r="I30" s="224"/>
      <c r="J30" s="224"/>
      <c r="K30" s="224"/>
      <c r="L30" s="65"/>
      <c r="M30" s="122"/>
      <c r="N30" s="122"/>
      <c r="O30" s="122"/>
    </row>
    <row r="31" spans="1:15" ht="14.4">
      <c r="A31" s="224" t="s">
        <v>189</v>
      </c>
      <c r="B31" s="224"/>
      <c r="C31" s="224"/>
      <c r="D31" s="224"/>
      <c r="E31" s="224"/>
      <c r="F31" s="224"/>
      <c r="G31" s="224"/>
      <c r="H31" s="224"/>
      <c r="I31" s="224"/>
      <c r="J31" s="224"/>
      <c r="K31" s="224"/>
      <c r="L31" s="65"/>
      <c r="M31" s="122"/>
      <c r="N31" s="122"/>
      <c r="O31" s="122"/>
    </row>
    <row r="32" spans="1:15" ht="24">
      <c r="A32" s="77" t="s">
        <v>2</v>
      </c>
      <c r="B32" s="67" t="s">
        <v>190</v>
      </c>
      <c r="C32" s="67" t="s">
        <v>191</v>
      </c>
      <c r="D32" s="77" t="s">
        <v>192</v>
      </c>
      <c r="E32" s="67" t="s">
        <v>193</v>
      </c>
      <c r="F32" s="67" t="s">
        <v>194</v>
      </c>
      <c r="G32" s="67" t="s">
        <v>195</v>
      </c>
      <c r="H32" s="67" t="s">
        <v>196</v>
      </c>
      <c r="I32" s="67" t="s">
        <v>197</v>
      </c>
      <c r="J32" s="67" t="s">
        <v>217</v>
      </c>
      <c r="K32" s="77" t="s">
        <v>199</v>
      </c>
      <c r="L32" s="65"/>
      <c r="M32" s="122"/>
      <c r="N32" s="122"/>
    </row>
    <row r="33" spans="1:15" ht="34.200000000000003">
      <c r="A33" s="69">
        <v>1</v>
      </c>
      <c r="B33" s="14" t="s">
        <v>206</v>
      </c>
      <c r="C33" s="70" t="s">
        <v>202</v>
      </c>
      <c r="D33" s="71">
        <v>2</v>
      </c>
      <c r="E33" s="17">
        <v>7.29</v>
      </c>
      <c r="F33" s="18">
        <v>7.95</v>
      </c>
      <c r="G33" s="18">
        <v>4.8</v>
      </c>
      <c r="H33" s="18">
        <v>6.93</v>
      </c>
      <c r="I33" s="18" t="s">
        <v>94</v>
      </c>
      <c r="J33" s="128">
        <f t="shared" ref="J33:J40" si="4">ROUND((AVERAGE(E33:I33)),2)</f>
        <v>6.74</v>
      </c>
      <c r="K33" s="85">
        <f t="shared" ref="K33:K40" si="5">J33*D33</f>
        <v>13.48</v>
      </c>
      <c r="L33" s="122"/>
      <c r="M33" s="122"/>
      <c r="N33" s="122"/>
    </row>
    <row r="34" spans="1:15" ht="22.8">
      <c r="A34" s="69">
        <v>2</v>
      </c>
      <c r="B34" s="76" t="s">
        <v>218</v>
      </c>
      <c r="C34" s="72" t="s">
        <v>191</v>
      </c>
      <c r="D34" s="71">
        <v>2</v>
      </c>
      <c r="E34" s="17">
        <v>3.8</v>
      </c>
      <c r="F34" s="21">
        <v>4</v>
      </c>
      <c r="G34" s="18">
        <v>3.1</v>
      </c>
      <c r="H34" s="18">
        <v>3.79</v>
      </c>
      <c r="I34" s="18" t="s">
        <v>94</v>
      </c>
      <c r="J34" s="128">
        <f t="shared" si="4"/>
        <v>3.67</v>
      </c>
      <c r="K34" s="85">
        <f t="shared" si="5"/>
        <v>7.34</v>
      </c>
      <c r="L34" s="122"/>
      <c r="M34" s="122"/>
      <c r="N34" s="122"/>
    </row>
    <row r="35" spans="1:15" ht="34.200000000000003">
      <c r="A35" s="73">
        <v>3</v>
      </c>
      <c r="B35" s="14" t="s">
        <v>219</v>
      </c>
      <c r="C35" s="70" t="s">
        <v>191</v>
      </c>
      <c r="D35" s="71">
        <v>2</v>
      </c>
      <c r="E35" s="23">
        <v>4.9000000000000004</v>
      </c>
      <c r="F35" s="17">
        <v>6</v>
      </c>
      <c r="G35" s="32">
        <v>4.5</v>
      </c>
      <c r="H35" s="18">
        <v>4.63</v>
      </c>
      <c r="I35" s="18" t="s">
        <v>94</v>
      </c>
      <c r="J35" s="128">
        <f t="shared" si="4"/>
        <v>5.01</v>
      </c>
      <c r="K35" s="85">
        <f t="shared" si="5"/>
        <v>10.02</v>
      </c>
      <c r="L35" s="122"/>
      <c r="M35" s="122"/>
      <c r="N35" s="122"/>
    </row>
    <row r="36" spans="1:15" ht="45.6">
      <c r="A36" s="69">
        <v>4</v>
      </c>
      <c r="B36" s="14" t="s">
        <v>204</v>
      </c>
      <c r="C36" s="72" t="s">
        <v>191</v>
      </c>
      <c r="D36" s="71">
        <v>1</v>
      </c>
      <c r="E36" s="18">
        <v>26.99</v>
      </c>
      <c r="F36" s="18">
        <v>24.66</v>
      </c>
      <c r="G36" s="18">
        <v>30.99</v>
      </c>
      <c r="H36" s="18">
        <v>31.78</v>
      </c>
      <c r="I36" s="18" t="s">
        <v>94</v>
      </c>
      <c r="J36" s="128">
        <f t="shared" si="4"/>
        <v>28.61</v>
      </c>
      <c r="K36" s="85">
        <f t="shared" si="5"/>
        <v>28.61</v>
      </c>
      <c r="L36" s="122"/>
      <c r="M36" s="122"/>
      <c r="N36" s="122"/>
    </row>
    <row r="37" spans="1:15" ht="12">
      <c r="A37" s="69">
        <v>5</v>
      </c>
      <c r="B37" s="14" t="s">
        <v>220</v>
      </c>
      <c r="C37" s="70" t="s">
        <v>191</v>
      </c>
      <c r="D37" s="71">
        <v>1</v>
      </c>
      <c r="E37" s="18">
        <v>27.89</v>
      </c>
      <c r="F37" s="18">
        <v>17</v>
      </c>
      <c r="G37" s="18">
        <v>23.4</v>
      </c>
      <c r="H37" s="18">
        <v>18</v>
      </c>
      <c r="I37" s="18" t="s">
        <v>94</v>
      </c>
      <c r="J37" s="128">
        <f t="shared" si="4"/>
        <v>21.57</v>
      </c>
      <c r="K37" s="85">
        <f t="shared" si="5"/>
        <v>21.57</v>
      </c>
      <c r="L37" s="122"/>
      <c r="M37" s="122"/>
      <c r="N37" s="122"/>
    </row>
    <row r="38" spans="1:15" ht="12">
      <c r="A38" s="69">
        <v>6</v>
      </c>
      <c r="B38" s="14" t="s">
        <v>205</v>
      </c>
      <c r="C38" s="70" t="s">
        <v>202</v>
      </c>
      <c r="D38" s="71">
        <v>3</v>
      </c>
      <c r="E38" s="17">
        <v>1.69</v>
      </c>
      <c r="F38" s="18">
        <v>1.78</v>
      </c>
      <c r="G38" s="18">
        <v>1.35</v>
      </c>
      <c r="H38" s="18">
        <v>1.67</v>
      </c>
      <c r="I38" s="18" t="s">
        <v>94</v>
      </c>
      <c r="J38" s="128">
        <f t="shared" si="4"/>
        <v>1.62</v>
      </c>
      <c r="K38" s="85">
        <f t="shared" si="5"/>
        <v>4.8600000000000003</v>
      </c>
      <c r="L38" s="122"/>
      <c r="M38" s="122"/>
      <c r="N38" s="122"/>
    </row>
    <row r="39" spans="1:15" ht="12">
      <c r="A39" s="69">
        <v>7</v>
      </c>
      <c r="B39" s="76" t="s">
        <v>221</v>
      </c>
      <c r="C39" s="72" t="s">
        <v>191</v>
      </c>
      <c r="D39" s="71">
        <v>2</v>
      </c>
      <c r="E39" s="17">
        <v>17.899999999999999</v>
      </c>
      <c r="F39" s="21">
        <v>17.8</v>
      </c>
      <c r="G39" s="18">
        <v>20</v>
      </c>
      <c r="H39" s="18">
        <v>24</v>
      </c>
      <c r="I39" s="18" t="s">
        <v>94</v>
      </c>
      <c r="J39" s="128">
        <f t="shared" si="4"/>
        <v>19.93</v>
      </c>
      <c r="K39" s="85">
        <f t="shared" si="5"/>
        <v>39.86</v>
      </c>
      <c r="L39" s="122"/>
      <c r="M39" s="122"/>
      <c r="N39" s="122"/>
    </row>
    <row r="40" spans="1:15" ht="22.8">
      <c r="A40" s="73">
        <v>8</v>
      </c>
      <c r="B40" s="14" t="s">
        <v>207</v>
      </c>
      <c r="C40" s="70" t="s">
        <v>202</v>
      </c>
      <c r="D40" s="71">
        <v>2</v>
      </c>
      <c r="E40" s="23">
        <v>69</v>
      </c>
      <c r="F40" s="17">
        <v>50.49</v>
      </c>
      <c r="G40" s="32">
        <v>59.9</v>
      </c>
      <c r="H40" s="18">
        <v>60</v>
      </c>
      <c r="I40" s="18" t="s">
        <v>94</v>
      </c>
      <c r="J40" s="128">
        <f t="shared" si="4"/>
        <v>59.85</v>
      </c>
      <c r="K40" s="85">
        <f t="shared" si="5"/>
        <v>119.7</v>
      </c>
      <c r="L40" s="122"/>
      <c r="M40" s="122"/>
      <c r="N40" s="122"/>
    </row>
    <row r="41" spans="1:15" ht="12">
      <c r="A41" s="221" t="s">
        <v>209</v>
      </c>
      <c r="B41" s="222"/>
      <c r="C41" s="222"/>
      <c r="D41" s="222"/>
      <c r="E41" s="222"/>
      <c r="F41" s="222"/>
      <c r="G41" s="222"/>
      <c r="H41" s="222"/>
      <c r="I41" s="222"/>
      <c r="J41" s="223"/>
      <c r="K41" s="88">
        <f>SUM(K33:K40)</f>
        <v>245.44</v>
      </c>
      <c r="L41" s="122"/>
      <c r="M41" s="122"/>
      <c r="N41" s="122"/>
    </row>
    <row r="42" spans="1:15" ht="12">
      <c r="A42" s="221" t="s">
        <v>210</v>
      </c>
      <c r="B42" s="222"/>
      <c r="C42" s="222"/>
      <c r="D42" s="222"/>
      <c r="E42" s="222"/>
      <c r="F42" s="222"/>
      <c r="G42" s="222"/>
      <c r="H42" s="222"/>
      <c r="I42" s="222"/>
      <c r="J42" s="223"/>
      <c r="K42" s="88">
        <f>K41/12</f>
        <v>20.453333333333301</v>
      </c>
      <c r="M42" s="122"/>
      <c r="N42" s="122"/>
      <c r="O42" s="122"/>
    </row>
    <row r="43" spans="1:15" s="65" customFormat="1" ht="14.4"/>
    <row r="44" spans="1:15" ht="12">
      <c r="A44" s="220" t="s">
        <v>222</v>
      </c>
      <c r="B44" s="220"/>
      <c r="C44" s="220"/>
      <c r="D44" s="220"/>
      <c r="E44" s="220"/>
      <c r="F44" s="220"/>
      <c r="G44" s="220"/>
      <c r="H44" s="220"/>
      <c r="I44" s="220"/>
      <c r="J44" s="220"/>
      <c r="K44" s="220"/>
      <c r="L44" s="122"/>
      <c r="M44" s="122"/>
      <c r="N44" s="122"/>
      <c r="O44" s="122"/>
    </row>
    <row r="45" spans="1:15" ht="12">
      <c r="A45" s="220" t="s">
        <v>189</v>
      </c>
      <c r="B45" s="220"/>
      <c r="C45" s="220"/>
      <c r="D45" s="220"/>
      <c r="E45" s="220"/>
      <c r="F45" s="220"/>
      <c r="G45" s="220"/>
      <c r="H45" s="220"/>
      <c r="I45" s="220"/>
      <c r="J45" s="220"/>
      <c r="K45" s="220"/>
      <c r="L45" s="122"/>
      <c r="M45" s="122"/>
      <c r="N45" s="122"/>
      <c r="O45" s="122"/>
    </row>
    <row r="46" spans="1:15" ht="24">
      <c r="A46" s="77" t="s">
        <v>2</v>
      </c>
      <c r="B46" s="67" t="s">
        <v>190</v>
      </c>
      <c r="C46" s="67" t="s">
        <v>191</v>
      </c>
      <c r="D46" s="77" t="s">
        <v>192</v>
      </c>
      <c r="E46" s="67" t="s">
        <v>193</v>
      </c>
      <c r="F46" s="67" t="s">
        <v>194</v>
      </c>
      <c r="G46" s="67" t="s">
        <v>195</v>
      </c>
      <c r="H46" s="67" t="s">
        <v>196</v>
      </c>
      <c r="I46" s="67" t="s">
        <v>197</v>
      </c>
      <c r="J46" s="67" t="s">
        <v>198</v>
      </c>
      <c r="K46" s="77" t="s">
        <v>199</v>
      </c>
      <c r="L46" s="122"/>
      <c r="M46" s="122"/>
      <c r="N46" s="122"/>
      <c r="O46" s="122"/>
    </row>
    <row r="47" spans="1:15" ht="17.100000000000001" customHeight="1">
      <c r="A47" s="69">
        <v>1</v>
      </c>
      <c r="B47" s="14" t="s">
        <v>223</v>
      </c>
      <c r="C47" s="70" t="s">
        <v>202</v>
      </c>
      <c r="D47" s="71">
        <v>2</v>
      </c>
      <c r="E47" s="17">
        <v>38</v>
      </c>
      <c r="F47" s="18">
        <v>39.9</v>
      </c>
      <c r="G47" s="18">
        <v>44.75</v>
      </c>
      <c r="H47" s="18">
        <v>58.8</v>
      </c>
      <c r="I47" s="18" t="s">
        <v>94</v>
      </c>
      <c r="J47" s="128">
        <f t="shared" ref="J47:J55" si="6">ROUND((AVERAGE(E47:I47)),2)</f>
        <v>45.36</v>
      </c>
      <c r="K47" s="85">
        <f t="shared" ref="K47:K55" si="7">J47*D47</f>
        <v>90.72</v>
      </c>
      <c r="L47" s="122"/>
      <c r="M47" s="122"/>
      <c r="N47" s="122"/>
      <c r="O47" s="122"/>
    </row>
    <row r="48" spans="1:15" ht="22.8">
      <c r="A48" s="69">
        <v>2</v>
      </c>
      <c r="B48" s="76" t="s">
        <v>224</v>
      </c>
      <c r="C48" s="72" t="s">
        <v>202</v>
      </c>
      <c r="D48" s="71">
        <v>6</v>
      </c>
      <c r="E48" s="17">
        <v>5.7</v>
      </c>
      <c r="F48" s="21">
        <v>4.1399999999999997</v>
      </c>
      <c r="G48" s="18">
        <v>5</v>
      </c>
      <c r="H48" s="18">
        <v>4.1900000000000004</v>
      </c>
      <c r="I48" s="18" t="s">
        <v>94</v>
      </c>
      <c r="J48" s="128">
        <f t="shared" si="6"/>
        <v>4.76</v>
      </c>
      <c r="K48" s="85">
        <f t="shared" si="7"/>
        <v>28.56</v>
      </c>
      <c r="L48" s="122"/>
      <c r="M48" s="122"/>
      <c r="N48" s="122"/>
      <c r="O48" s="122"/>
    </row>
    <row r="49" spans="1:15" ht="39" customHeight="1">
      <c r="A49" s="73">
        <v>3</v>
      </c>
      <c r="B49" s="14" t="s">
        <v>203</v>
      </c>
      <c r="C49" s="70" t="s">
        <v>191</v>
      </c>
      <c r="D49" s="75">
        <v>2</v>
      </c>
      <c r="E49" s="23">
        <v>3.8</v>
      </c>
      <c r="F49" s="17">
        <v>4</v>
      </c>
      <c r="G49" s="32">
        <v>3.1</v>
      </c>
      <c r="H49" s="18">
        <v>3.79</v>
      </c>
      <c r="I49" s="18" t="s">
        <v>94</v>
      </c>
      <c r="J49" s="128">
        <f t="shared" si="6"/>
        <v>3.67</v>
      </c>
      <c r="K49" s="85">
        <f t="shared" si="7"/>
        <v>7.34</v>
      </c>
      <c r="L49" s="122"/>
      <c r="M49" s="122"/>
      <c r="N49" s="122"/>
      <c r="O49" s="122"/>
    </row>
    <row r="50" spans="1:15" ht="45.6">
      <c r="A50" s="69">
        <v>4</v>
      </c>
      <c r="B50" s="14" t="s">
        <v>204</v>
      </c>
      <c r="C50" s="70" t="s">
        <v>191</v>
      </c>
      <c r="D50" s="71">
        <v>1</v>
      </c>
      <c r="E50" s="18">
        <v>26.99</v>
      </c>
      <c r="F50" s="18">
        <v>24.66</v>
      </c>
      <c r="G50" s="18">
        <v>30.99</v>
      </c>
      <c r="H50" s="18">
        <v>31.78</v>
      </c>
      <c r="I50" s="18" t="s">
        <v>94</v>
      </c>
      <c r="J50" s="128">
        <f t="shared" si="6"/>
        <v>28.61</v>
      </c>
      <c r="K50" s="85">
        <f t="shared" si="7"/>
        <v>28.61</v>
      </c>
      <c r="L50" s="122"/>
      <c r="M50" s="122"/>
      <c r="N50" s="122"/>
      <c r="O50" s="122"/>
    </row>
    <row r="51" spans="1:15" ht="15.9" customHeight="1">
      <c r="A51" s="69">
        <v>5</v>
      </c>
      <c r="B51" s="14" t="s">
        <v>205</v>
      </c>
      <c r="C51" s="72" t="s">
        <v>202</v>
      </c>
      <c r="D51" s="71">
        <v>2</v>
      </c>
      <c r="E51" s="18">
        <v>1.69</v>
      </c>
      <c r="F51" s="18">
        <v>1.78</v>
      </c>
      <c r="G51" s="18">
        <v>1.35</v>
      </c>
      <c r="H51" s="18">
        <v>1.67</v>
      </c>
      <c r="I51" s="18" t="s">
        <v>94</v>
      </c>
      <c r="J51" s="128">
        <f t="shared" si="6"/>
        <v>1.62</v>
      </c>
      <c r="K51" s="85">
        <f t="shared" si="7"/>
        <v>3.24</v>
      </c>
      <c r="L51" s="122"/>
      <c r="M51" s="122"/>
      <c r="N51" s="122"/>
      <c r="O51" s="122"/>
    </row>
    <row r="52" spans="1:15" ht="34.200000000000003">
      <c r="A52" s="73">
        <v>6</v>
      </c>
      <c r="B52" s="14" t="s">
        <v>206</v>
      </c>
      <c r="C52" s="72" t="s">
        <v>202</v>
      </c>
      <c r="D52" s="71">
        <v>6</v>
      </c>
      <c r="E52" s="18">
        <v>7.29</v>
      </c>
      <c r="F52" s="18">
        <v>7.95</v>
      </c>
      <c r="G52" s="18">
        <v>4.8</v>
      </c>
      <c r="H52" s="18">
        <v>6.93</v>
      </c>
      <c r="I52" s="18" t="s">
        <v>94</v>
      </c>
      <c r="J52" s="128">
        <f t="shared" si="6"/>
        <v>6.74</v>
      </c>
      <c r="K52" s="85">
        <f t="shared" si="7"/>
        <v>40.44</v>
      </c>
      <c r="L52" s="122"/>
      <c r="M52" s="122"/>
      <c r="N52" s="122"/>
      <c r="O52" s="122"/>
    </row>
    <row r="53" spans="1:15" ht="36.9" customHeight="1">
      <c r="A53" s="69">
        <v>7</v>
      </c>
      <c r="B53" s="14" t="s">
        <v>225</v>
      </c>
      <c r="C53" s="70" t="s">
        <v>191</v>
      </c>
      <c r="D53" s="71">
        <v>2</v>
      </c>
      <c r="E53" s="23">
        <v>4.9000000000000004</v>
      </c>
      <c r="F53" s="17">
        <v>6</v>
      </c>
      <c r="G53" s="32">
        <v>4.5</v>
      </c>
      <c r="H53" s="18">
        <v>4.63</v>
      </c>
      <c r="I53" s="18" t="s">
        <v>94</v>
      </c>
      <c r="J53" s="128">
        <f t="shared" si="6"/>
        <v>5.01</v>
      </c>
      <c r="K53" s="85">
        <f t="shared" si="7"/>
        <v>10.02</v>
      </c>
      <c r="L53" s="122"/>
      <c r="M53" s="122"/>
      <c r="N53" s="122"/>
      <c r="O53" s="122"/>
    </row>
    <row r="54" spans="1:15" ht="27" customHeight="1">
      <c r="A54" s="69">
        <v>8</v>
      </c>
      <c r="B54" s="14" t="s">
        <v>207</v>
      </c>
      <c r="C54" s="72" t="s">
        <v>202</v>
      </c>
      <c r="D54" s="71">
        <v>2</v>
      </c>
      <c r="E54" s="18">
        <v>69</v>
      </c>
      <c r="F54" s="18">
        <v>50.49</v>
      </c>
      <c r="G54" s="18">
        <v>59.9</v>
      </c>
      <c r="H54" s="18">
        <v>60</v>
      </c>
      <c r="I54" s="18" t="s">
        <v>94</v>
      </c>
      <c r="J54" s="128">
        <f t="shared" si="6"/>
        <v>59.85</v>
      </c>
      <c r="K54" s="85">
        <f t="shared" si="7"/>
        <v>119.7</v>
      </c>
      <c r="L54" s="122"/>
      <c r="M54" s="122"/>
      <c r="N54" s="122"/>
      <c r="O54" s="122"/>
    </row>
    <row r="55" spans="1:15" ht="63" customHeight="1">
      <c r="A55" s="73">
        <v>9</v>
      </c>
      <c r="B55" s="14" t="s">
        <v>226</v>
      </c>
      <c r="C55" s="72" t="s">
        <v>202</v>
      </c>
      <c r="D55" s="71">
        <v>1</v>
      </c>
      <c r="E55" s="18">
        <v>33.5</v>
      </c>
      <c r="F55" s="18">
        <v>31.55</v>
      </c>
      <c r="G55" s="18">
        <v>34</v>
      </c>
      <c r="H55" s="18" t="s">
        <v>94</v>
      </c>
      <c r="I55" s="18" t="s">
        <v>94</v>
      </c>
      <c r="J55" s="128">
        <f t="shared" si="6"/>
        <v>33.020000000000003</v>
      </c>
      <c r="K55" s="85">
        <f t="shared" si="7"/>
        <v>33.020000000000003</v>
      </c>
      <c r="L55" s="122"/>
      <c r="M55" s="122"/>
      <c r="N55" s="122"/>
      <c r="O55" s="122"/>
    </row>
    <row r="56" spans="1:15" ht="12">
      <c r="A56" s="77"/>
      <c r="B56" s="221" t="s">
        <v>209</v>
      </c>
      <c r="C56" s="222"/>
      <c r="D56" s="222"/>
      <c r="E56" s="222"/>
      <c r="F56" s="222"/>
      <c r="G56" s="222"/>
      <c r="H56" s="222"/>
      <c r="I56" s="222"/>
      <c r="J56" s="223"/>
      <c r="K56" s="88">
        <f>SUM(K47:K55)</f>
        <v>361.65</v>
      </c>
      <c r="L56" s="122"/>
      <c r="M56" s="122"/>
      <c r="N56" s="122"/>
      <c r="O56" s="122"/>
    </row>
    <row r="57" spans="1:15" ht="12">
      <c r="A57" s="221" t="s">
        <v>210</v>
      </c>
      <c r="B57" s="222"/>
      <c r="C57" s="222"/>
      <c r="D57" s="222"/>
      <c r="E57" s="222"/>
      <c r="F57" s="222"/>
      <c r="G57" s="222"/>
      <c r="H57" s="222"/>
      <c r="I57" s="222"/>
      <c r="J57" s="223"/>
      <c r="K57" s="88">
        <f>K56/12</f>
        <v>30.137499999999999</v>
      </c>
      <c r="L57" s="122"/>
      <c r="M57" s="122"/>
      <c r="N57" s="122"/>
      <c r="O57" s="122"/>
    </row>
    <row r="58" spans="1:15" ht="12">
      <c r="A58" s="225"/>
      <c r="B58" s="225"/>
      <c r="C58" s="225"/>
      <c r="D58" s="225"/>
      <c r="E58" s="225"/>
      <c r="F58" s="225"/>
      <c r="G58" s="225"/>
      <c r="H58" s="225"/>
      <c r="I58" s="225"/>
      <c r="J58" s="225"/>
      <c r="K58" s="225"/>
      <c r="L58" s="122"/>
      <c r="M58" s="122"/>
      <c r="N58" s="122"/>
      <c r="O58" s="122"/>
    </row>
    <row r="59" spans="1:15" ht="12">
      <c r="A59" s="220" t="s">
        <v>227</v>
      </c>
      <c r="B59" s="220"/>
      <c r="C59" s="220"/>
      <c r="D59" s="220"/>
      <c r="E59" s="220"/>
      <c r="F59" s="220"/>
      <c r="G59" s="220"/>
      <c r="H59" s="220"/>
      <c r="I59" s="220"/>
      <c r="J59" s="220"/>
      <c r="K59" s="220"/>
      <c r="L59" s="122"/>
      <c r="M59" s="122"/>
      <c r="N59" s="122"/>
      <c r="O59" s="122"/>
    </row>
    <row r="60" spans="1:15" ht="12">
      <c r="A60" s="220" t="s">
        <v>189</v>
      </c>
      <c r="B60" s="220"/>
      <c r="C60" s="220"/>
      <c r="D60" s="220"/>
      <c r="E60" s="220"/>
      <c r="F60" s="220"/>
      <c r="G60" s="220"/>
      <c r="H60" s="220"/>
      <c r="I60" s="220"/>
      <c r="J60" s="220"/>
      <c r="K60" s="220"/>
      <c r="L60" s="122"/>
      <c r="M60" s="122"/>
      <c r="N60" s="122"/>
      <c r="O60" s="122"/>
    </row>
    <row r="61" spans="1:15" ht="24">
      <c r="A61" s="77" t="s">
        <v>2</v>
      </c>
      <c r="B61" s="67" t="s">
        <v>190</v>
      </c>
      <c r="C61" s="67" t="s">
        <v>191</v>
      </c>
      <c r="D61" s="77" t="s">
        <v>192</v>
      </c>
      <c r="E61" s="67" t="s">
        <v>193</v>
      </c>
      <c r="F61" s="67" t="s">
        <v>194</v>
      </c>
      <c r="G61" s="67" t="s">
        <v>195</v>
      </c>
      <c r="H61" s="67" t="s">
        <v>196</v>
      </c>
      <c r="I61" s="67" t="s">
        <v>197</v>
      </c>
      <c r="J61" s="67" t="s">
        <v>198</v>
      </c>
      <c r="K61" s="77" t="s">
        <v>199</v>
      </c>
      <c r="L61" s="122"/>
      <c r="M61" s="122"/>
      <c r="N61" s="122"/>
      <c r="O61" s="122"/>
    </row>
    <row r="62" spans="1:15" ht="39" customHeight="1">
      <c r="A62" s="69">
        <v>1</v>
      </c>
      <c r="B62" s="14" t="s">
        <v>225</v>
      </c>
      <c r="C62" s="70" t="s">
        <v>191</v>
      </c>
      <c r="D62" s="71">
        <v>2</v>
      </c>
      <c r="E62" s="23">
        <v>4.9000000000000004</v>
      </c>
      <c r="F62" s="17">
        <v>6</v>
      </c>
      <c r="G62" s="32">
        <v>4.5</v>
      </c>
      <c r="H62" s="18">
        <v>4.63</v>
      </c>
      <c r="I62" s="18" t="s">
        <v>94</v>
      </c>
      <c r="J62" s="128">
        <f t="shared" ref="J62:J69" si="8">ROUND((AVERAGE(E62:I62)),2)</f>
        <v>5.01</v>
      </c>
      <c r="K62" s="85">
        <f t="shared" ref="K62:K69" si="9">J62*D62</f>
        <v>10.02</v>
      </c>
      <c r="L62" s="122"/>
      <c r="M62" s="122"/>
      <c r="N62" s="122"/>
      <c r="O62" s="122"/>
    </row>
    <row r="63" spans="1:15" ht="12">
      <c r="A63" s="69">
        <v>2</v>
      </c>
      <c r="B63" s="76" t="s">
        <v>228</v>
      </c>
      <c r="C63" s="72" t="s">
        <v>202</v>
      </c>
      <c r="D63" s="71">
        <v>3</v>
      </c>
      <c r="E63" s="17">
        <v>12</v>
      </c>
      <c r="F63" s="21">
        <v>13.36</v>
      </c>
      <c r="G63" s="18">
        <v>12.55</v>
      </c>
      <c r="H63" s="18" t="s">
        <v>94</v>
      </c>
      <c r="I63" s="18" t="s">
        <v>94</v>
      </c>
      <c r="J63" s="128">
        <f t="shared" si="8"/>
        <v>12.64</v>
      </c>
      <c r="K63" s="85">
        <f t="shared" si="9"/>
        <v>37.92</v>
      </c>
      <c r="L63" s="122"/>
      <c r="M63" s="122"/>
      <c r="N63" s="122"/>
      <c r="O63" s="122"/>
    </row>
    <row r="64" spans="1:15" ht="38.1" customHeight="1">
      <c r="A64" s="73">
        <v>3</v>
      </c>
      <c r="B64" s="14" t="s">
        <v>203</v>
      </c>
      <c r="C64" s="70" t="s">
        <v>191</v>
      </c>
      <c r="D64" s="71">
        <v>1</v>
      </c>
      <c r="E64" s="23">
        <v>3.8</v>
      </c>
      <c r="F64" s="17">
        <v>4</v>
      </c>
      <c r="G64" s="32">
        <v>3.1</v>
      </c>
      <c r="H64" s="18">
        <v>3.79</v>
      </c>
      <c r="I64" s="18" t="s">
        <v>94</v>
      </c>
      <c r="J64" s="128">
        <f t="shared" si="8"/>
        <v>3.67</v>
      </c>
      <c r="K64" s="85">
        <f t="shared" si="9"/>
        <v>3.67</v>
      </c>
      <c r="L64" s="122"/>
      <c r="M64" s="122"/>
      <c r="N64" s="122"/>
      <c r="O64" s="122"/>
    </row>
    <row r="65" spans="1:15" ht="45.6">
      <c r="A65" s="69">
        <v>4</v>
      </c>
      <c r="B65" s="14" t="s">
        <v>204</v>
      </c>
      <c r="C65" s="70" t="s">
        <v>191</v>
      </c>
      <c r="D65" s="71">
        <v>1</v>
      </c>
      <c r="E65" s="18">
        <v>26.99</v>
      </c>
      <c r="F65" s="18">
        <v>24.66</v>
      </c>
      <c r="G65" s="18">
        <v>30.99</v>
      </c>
      <c r="H65" s="18">
        <v>31.78</v>
      </c>
      <c r="I65" s="18" t="s">
        <v>94</v>
      </c>
      <c r="J65" s="128">
        <f t="shared" si="8"/>
        <v>28.61</v>
      </c>
      <c r="K65" s="85">
        <f t="shared" si="9"/>
        <v>28.61</v>
      </c>
      <c r="L65" s="122"/>
      <c r="M65" s="122"/>
      <c r="N65" s="122"/>
      <c r="O65" s="122"/>
    </row>
    <row r="66" spans="1:15" ht="17.100000000000001" customHeight="1">
      <c r="A66" s="69">
        <v>5</v>
      </c>
      <c r="B66" s="14" t="s">
        <v>205</v>
      </c>
      <c r="C66" s="72" t="s">
        <v>202</v>
      </c>
      <c r="D66" s="71">
        <v>2</v>
      </c>
      <c r="E66" s="18">
        <v>1.69</v>
      </c>
      <c r="F66" s="18">
        <v>1.78</v>
      </c>
      <c r="G66" s="18">
        <v>1.35</v>
      </c>
      <c r="H66" s="18">
        <v>1.67</v>
      </c>
      <c r="I66" s="18" t="s">
        <v>94</v>
      </c>
      <c r="J66" s="128">
        <f t="shared" si="8"/>
        <v>1.62</v>
      </c>
      <c r="K66" s="85">
        <f t="shared" si="9"/>
        <v>3.24</v>
      </c>
      <c r="L66" s="122"/>
      <c r="M66" s="122"/>
      <c r="N66" s="122"/>
      <c r="O66" s="122"/>
    </row>
    <row r="67" spans="1:15" ht="34.200000000000003">
      <c r="A67" s="73">
        <v>6</v>
      </c>
      <c r="B67" s="14" t="s">
        <v>206</v>
      </c>
      <c r="C67" s="72" t="s">
        <v>202</v>
      </c>
      <c r="D67" s="71">
        <v>5</v>
      </c>
      <c r="E67" s="18">
        <v>7.29</v>
      </c>
      <c r="F67" s="18">
        <v>7.95</v>
      </c>
      <c r="G67" s="18">
        <v>4.8</v>
      </c>
      <c r="H67" s="18">
        <v>6.93</v>
      </c>
      <c r="I67" s="18" t="s">
        <v>94</v>
      </c>
      <c r="J67" s="128">
        <f t="shared" si="8"/>
        <v>6.74</v>
      </c>
      <c r="K67" s="85">
        <f t="shared" si="9"/>
        <v>33.700000000000003</v>
      </c>
      <c r="L67" s="122"/>
      <c r="M67" s="122"/>
      <c r="N67" s="122"/>
      <c r="O67" s="122"/>
    </row>
    <row r="68" spans="1:15" ht="39" customHeight="1">
      <c r="A68" s="69">
        <v>7</v>
      </c>
      <c r="B68" s="14" t="s">
        <v>207</v>
      </c>
      <c r="C68" s="72" t="s">
        <v>202</v>
      </c>
      <c r="D68" s="71">
        <v>2</v>
      </c>
      <c r="E68" s="18">
        <v>69</v>
      </c>
      <c r="F68" s="18">
        <v>50.49</v>
      </c>
      <c r="G68" s="18">
        <v>59.9</v>
      </c>
      <c r="H68" s="18">
        <v>60</v>
      </c>
      <c r="I68" s="18" t="s">
        <v>94</v>
      </c>
      <c r="J68" s="128">
        <f t="shared" si="8"/>
        <v>59.85</v>
      </c>
      <c r="K68" s="85">
        <f t="shared" si="9"/>
        <v>119.7</v>
      </c>
      <c r="L68" s="122"/>
      <c r="M68" s="122"/>
      <c r="N68" s="122"/>
      <c r="O68" s="122"/>
    </row>
    <row r="69" spans="1:15" ht="12">
      <c r="A69" s="69">
        <v>8</v>
      </c>
      <c r="B69" s="14" t="s">
        <v>221</v>
      </c>
      <c r="C69" s="72" t="s">
        <v>191</v>
      </c>
      <c r="D69" s="71">
        <v>1</v>
      </c>
      <c r="E69" s="18">
        <v>17.899999999999999</v>
      </c>
      <c r="F69" s="18">
        <v>17.8</v>
      </c>
      <c r="G69" s="18">
        <v>20</v>
      </c>
      <c r="H69" s="18">
        <v>24</v>
      </c>
      <c r="I69" s="18" t="s">
        <v>94</v>
      </c>
      <c r="J69" s="128">
        <f t="shared" si="8"/>
        <v>19.93</v>
      </c>
      <c r="K69" s="85">
        <f t="shared" si="9"/>
        <v>19.93</v>
      </c>
      <c r="L69" s="122"/>
      <c r="M69" s="122"/>
      <c r="N69" s="122"/>
      <c r="O69" s="122"/>
    </row>
    <row r="70" spans="1:15" ht="12">
      <c r="A70" s="77"/>
      <c r="B70" s="221" t="s">
        <v>209</v>
      </c>
      <c r="C70" s="222"/>
      <c r="D70" s="222"/>
      <c r="E70" s="222"/>
      <c r="F70" s="222"/>
      <c r="G70" s="222"/>
      <c r="H70" s="222"/>
      <c r="I70" s="222"/>
      <c r="J70" s="223"/>
      <c r="K70" s="88">
        <f>SUM(K62:K69)</f>
        <v>256.79000000000002</v>
      </c>
      <c r="L70" s="122"/>
      <c r="M70" s="122"/>
      <c r="N70" s="122"/>
      <c r="O70" s="122"/>
    </row>
    <row r="71" spans="1:15" ht="12">
      <c r="A71" s="221" t="s">
        <v>210</v>
      </c>
      <c r="B71" s="222"/>
      <c r="C71" s="222"/>
      <c r="D71" s="222"/>
      <c r="E71" s="222"/>
      <c r="F71" s="222"/>
      <c r="G71" s="222"/>
      <c r="H71" s="222"/>
      <c r="I71" s="222"/>
      <c r="J71" s="223"/>
      <c r="K71" s="88">
        <f>K70/12</f>
        <v>21.399166666666702</v>
      </c>
      <c r="L71" s="122"/>
      <c r="M71" s="122"/>
      <c r="N71" s="122"/>
      <c r="O71" s="122"/>
    </row>
    <row r="72" spans="1:15" ht="12">
      <c r="A72" s="226"/>
      <c r="B72" s="226"/>
      <c r="C72" s="226"/>
      <c r="D72" s="226"/>
      <c r="E72" s="226"/>
      <c r="F72" s="226"/>
      <c r="G72" s="226"/>
      <c r="H72" s="226"/>
      <c r="I72" s="226"/>
      <c r="J72" s="226"/>
      <c r="K72" s="226"/>
      <c r="L72" s="122"/>
      <c r="M72" s="122"/>
      <c r="N72" s="122"/>
      <c r="O72" s="122"/>
    </row>
    <row r="73" spans="1:15" ht="12">
      <c r="A73" s="220" t="s">
        <v>229</v>
      </c>
      <c r="B73" s="220"/>
      <c r="C73" s="220"/>
      <c r="D73" s="220"/>
      <c r="E73" s="220"/>
      <c r="F73" s="220"/>
      <c r="G73" s="220"/>
      <c r="H73" s="220"/>
      <c r="I73" s="220"/>
      <c r="J73" s="220"/>
      <c r="K73" s="220"/>
      <c r="L73" s="122"/>
      <c r="M73" s="122"/>
      <c r="N73" s="122"/>
      <c r="O73" s="122"/>
    </row>
    <row r="74" spans="1:15" ht="12">
      <c r="A74" s="220" t="s">
        <v>189</v>
      </c>
      <c r="B74" s="220"/>
      <c r="C74" s="220"/>
      <c r="D74" s="220"/>
      <c r="E74" s="220"/>
      <c r="F74" s="220"/>
      <c r="G74" s="220"/>
      <c r="H74" s="220"/>
      <c r="I74" s="220"/>
      <c r="J74" s="220"/>
      <c r="K74" s="220"/>
      <c r="L74" s="122"/>
      <c r="M74" s="122"/>
      <c r="N74" s="122"/>
      <c r="O74" s="122"/>
    </row>
    <row r="75" spans="1:15" ht="24">
      <c r="A75" s="77" t="s">
        <v>2</v>
      </c>
      <c r="B75" s="67" t="s">
        <v>190</v>
      </c>
      <c r="C75" s="67" t="s">
        <v>191</v>
      </c>
      <c r="D75" s="77" t="s">
        <v>192</v>
      </c>
      <c r="E75" s="67" t="s">
        <v>193</v>
      </c>
      <c r="F75" s="67" t="s">
        <v>194</v>
      </c>
      <c r="G75" s="67" t="s">
        <v>195</v>
      </c>
      <c r="H75" s="67" t="s">
        <v>196</v>
      </c>
      <c r="I75" s="67" t="s">
        <v>197</v>
      </c>
      <c r="J75" s="67" t="s">
        <v>198</v>
      </c>
      <c r="K75" s="77" t="s">
        <v>199</v>
      </c>
      <c r="L75" s="122"/>
      <c r="M75" s="122"/>
      <c r="N75" s="122"/>
      <c r="O75" s="122"/>
    </row>
    <row r="76" spans="1:15" ht="38.1" customHeight="1">
      <c r="A76" s="69">
        <v>1</v>
      </c>
      <c r="B76" s="14" t="s">
        <v>212</v>
      </c>
      <c r="C76" s="70" t="s">
        <v>202</v>
      </c>
      <c r="D76" s="71">
        <v>5</v>
      </c>
      <c r="E76" s="17">
        <v>17.399999999999999</v>
      </c>
      <c r="F76" s="18">
        <v>16.2</v>
      </c>
      <c r="G76" s="18">
        <v>13.8</v>
      </c>
      <c r="H76" s="18" t="s">
        <v>94</v>
      </c>
      <c r="I76" s="18" t="s">
        <v>94</v>
      </c>
      <c r="J76" s="128">
        <f t="shared" ref="J76:J81" si="10">ROUND((AVERAGE(E76:I76)),2)</f>
        <v>15.8</v>
      </c>
      <c r="K76" s="85">
        <f t="shared" ref="K76:K81" si="11">J76*D76</f>
        <v>79</v>
      </c>
      <c r="L76" s="122"/>
      <c r="M76" s="122"/>
      <c r="N76" s="122"/>
      <c r="O76" s="122"/>
    </row>
    <row r="77" spans="1:15" ht="34.200000000000003">
      <c r="A77" s="69">
        <v>2</v>
      </c>
      <c r="B77" s="76" t="s">
        <v>214</v>
      </c>
      <c r="C77" s="72" t="s">
        <v>191</v>
      </c>
      <c r="D77" s="71">
        <v>2</v>
      </c>
      <c r="E77" s="23">
        <v>4.9000000000000004</v>
      </c>
      <c r="F77" s="17">
        <v>6</v>
      </c>
      <c r="G77" s="32">
        <v>4.5</v>
      </c>
      <c r="H77" s="18">
        <v>4.63</v>
      </c>
      <c r="I77" s="18" t="s">
        <v>94</v>
      </c>
      <c r="J77" s="128">
        <f t="shared" si="10"/>
        <v>5.01</v>
      </c>
      <c r="K77" s="85">
        <f t="shared" si="11"/>
        <v>10.02</v>
      </c>
      <c r="L77" s="122"/>
      <c r="M77" s="122"/>
      <c r="N77" s="122"/>
      <c r="O77" s="122"/>
    </row>
    <row r="78" spans="1:15" ht="120" customHeight="1">
      <c r="A78" s="73">
        <v>3</v>
      </c>
      <c r="B78" s="14" t="s">
        <v>230</v>
      </c>
      <c r="C78" s="70" t="s">
        <v>202</v>
      </c>
      <c r="D78" s="71">
        <v>2</v>
      </c>
      <c r="E78" s="18">
        <v>87.99</v>
      </c>
      <c r="F78" s="18">
        <v>80</v>
      </c>
      <c r="G78" s="18">
        <v>65</v>
      </c>
      <c r="H78" s="18">
        <v>59.99</v>
      </c>
      <c r="I78" s="18" t="s">
        <v>94</v>
      </c>
      <c r="J78" s="128">
        <f t="shared" si="10"/>
        <v>73.25</v>
      </c>
      <c r="K78" s="85">
        <f t="shared" si="11"/>
        <v>146.5</v>
      </c>
      <c r="L78" s="122"/>
      <c r="M78" s="122"/>
      <c r="N78" s="122"/>
      <c r="O78" s="122"/>
    </row>
    <row r="79" spans="1:15" ht="45.6">
      <c r="A79" s="69">
        <v>4</v>
      </c>
      <c r="B79" s="14" t="s">
        <v>204</v>
      </c>
      <c r="C79" s="70" t="s">
        <v>191</v>
      </c>
      <c r="D79" s="71">
        <v>1</v>
      </c>
      <c r="E79" s="18">
        <v>26.99</v>
      </c>
      <c r="F79" s="18">
        <v>24.66</v>
      </c>
      <c r="G79" s="18">
        <v>30.99</v>
      </c>
      <c r="H79" s="18">
        <v>31.78</v>
      </c>
      <c r="I79" s="18" t="s">
        <v>94</v>
      </c>
      <c r="J79" s="128">
        <f t="shared" si="10"/>
        <v>28.61</v>
      </c>
      <c r="K79" s="85">
        <f t="shared" si="11"/>
        <v>28.61</v>
      </c>
      <c r="L79" s="122"/>
      <c r="M79" s="122"/>
      <c r="N79" s="122"/>
      <c r="O79" s="122"/>
    </row>
    <row r="80" spans="1:15" ht="17.100000000000001" customHeight="1">
      <c r="A80" s="69">
        <v>5</v>
      </c>
      <c r="B80" s="14" t="s">
        <v>220</v>
      </c>
      <c r="C80" s="70" t="s">
        <v>191</v>
      </c>
      <c r="D80" s="71">
        <v>1</v>
      </c>
      <c r="E80" s="18">
        <v>27.89</v>
      </c>
      <c r="F80" s="18">
        <v>17</v>
      </c>
      <c r="G80" s="18">
        <v>23.4</v>
      </c>
      <c r="H80" s="18">
        <v>18</v>
      </c>
      <c r="I80" s="18" t="s">
        <v>94</v>
      </c>
      <c r="J80" s="128">
        <f t="shared" si="10"/>
        <v>21.57</v>
      </c>
      <c r="K80" s="85">
        <f t="shared" si="11"/>
        <v>21.57</v>
      </c>
      <c r="L80" s="122"/>
      <c r="M80" s="122"/>
      <c r="N80" s="122"/>
      <c r="O80" s="122"/>
    </row>
    <row r="81" spans="1:15" ht="12">
      <c r="A81" s="69">
        <v>6</v>
      </c>
      <c r="B81" s="14" t="s">
        <v>205</v>
      </c>
      <c r="C81" s="72" t="s">
        <v>202</v>
      </c>
      <c r="D81" s="71">
        <v>3</v>
      </c>
      <c r="E81" s="18">
        <v>1.69</v>
      </c>
      <c r="F81" s="18">
        <v>1.78</v>
      </c>
      <c r="G81" s="18">
        <v>1.35</v>
      </c>
      <c r="H81" s="18">
        <v>1.67</v>
      </c>
      <c r="I81" s="18" t="s">
        <v>94</v>
      </c>
      <c r="J81" s="128">
        <f t="shared" si="10"/>
        <v>1.62</v>
      </c>
      <c r="K81" s="85">
        <f t="shared" si="11"/>
        <v>4.8600000000000003</v>
      </c>
      <c r="L81" s="122"/>
      <c r="M81" s="122"/>
      <c r="N81" s="122"/>
      <c r="O81" s="122"/>
    </row>
    <row r="82" spans="1:15" ht="12">
      <c r="A82" s="77"/>
      <c r="B82" s="221" t="s">
        <v>209</v>
      </c>
      <c r="C82" s="222"/>
      <c r="D82" s="222"/>
      <c r="E82" s="222"/>
      <c r="F82" s="222"/>
      <c r="G82" s="222"/>
      <c r="H82" s="222"/>
      <c r="I82" s="222"/>
      <c r="J82" s="223"/>
      <c r="K82" s="88">
        <f>SUM(K76:K81)</f>
        <v>290.56</v>
      </c>
      <c r="L82" s="122"/>
      <c r="M82" s="122"/>
      <c r="N82" s="122"/>
      <c r="O82" s="122"/>
    </row>
    <row r="83" spans="1:15" ht="12">
      <c r="A83" s="221" t="s">
        <v>210</v>
      </c>
      <c r="B83" s="222"/>
      <c r="C83" s="222"/>
      <c r="D83" s="222"/>
      <c r="E83" s="222"/>
      <c r="F83" s="222"/>
      <c r="G83" s="222"/>
      <c r="H83" s="222"/>
      <c r="I83" s="222"/>
      <c r="J83" s="223"/>
      <c r="K83" s="88">
        <f>K82/12</f>
        <v>24.213333333333299</v>
      </c>
      <c r="L83" s="122"/>
      <c r="M83" s="122"/>
      <c r="N83" s="122"/>
      <c r="O83" s="122"/>
    </row>
  </sheetData>
  <mergeCells count="28">
    <mergeCell ref="A74:K74"/>
    <mergeCell ref="B82:J82"/>
    <mergeCell ref="A83:J83"/>
    <mergeCell ref="A60:K60"/>
    <mergeCell ref="B70:J70"/>
    <mergeCell ref="A71:J71"/>
    <mergeCell ref="A72:K72"/>
    <mergeCell ref="A73:K73"/>
    <mergeCell ref="A45:K45"/>
    <mergeCell ref="B56:J56"/>
    <mergeCell ref="A57:J57"/>
    <mergeCell ref="A58:K58"/>
    <mergeCell ref="A59:K59"/>
    <mergeCell ref="A30:K30"/>
    <mergeCell ref="A31:K31"/>
    <mergeCell ref="A41:J41"/>
    <mergeCell ref="A42:J42"/>
    <mergeCell ref="A44:K44"/>
    <mergeCell ref="A16:J16"/>
    <mergeCell ref="A18:K18"/>
    <mergeCell ref="A19:K19"/>
    <mergeCell ref="B27:J27"/>
    <mergeCell ref="A28:J28"/>
    <mergeCell ref="A1:K1"/>
    <mergeCell ref="A3:K3"/>
    <mergeCell ref="A4:K4"/>
    <mergeCell ref="A5:K5"/>
    <mergeCell ref="A15:J15"/>
  </mergeCells>
  <pageMargins left="0.75" right="0.75" top="1" bottom="1" header="0.5" footer="0.5"/>
  <pageSetup paperSize="9" scale="65" orientation="portrait" r:id="rId1"/>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108"/>
  <sheetViews>
    <sheetView view="pageBreakPreview" topLeftCell="A81" zoomScaleNormal="100" workbookViewId="0">
      <selection activeCell="K117" sqref="K117"/>
    </sheetView>
  </sheetViews>
  <sheetFormatPr defaultColWidth="9.109375" defaultRowHeight="11.4"/>
  <cols>
    <col min="1" max="1" width="9.109375" style="66"/>
    <col min="2" max="2" width="39.44140625" style="66" customWidth="1"/>
    <col min="3" max="4" width="9.109375" style="66"/>
    <col min="5" max="8" width="12.33203125" style="66" hidden="1" customWidth="1"/>
    <col min="9" max="9" width="9.109375" style="66" hidden="1" customWidth="1"/>
    <col min="10" max="10" width="13" style="66"/>
    <col min="11" max="11" width="14.44140625" style="66"/>
    <col min="12" max="16384" width="9.109375" style="66"/>
  </cols>
  <sheetData>
    <row r="1" spans="1:15" s="63" customFormat="1" ht="13.8">
      <c r="A1" s="227" t="s">
        <v>231</v>
      </c>
      <c r="B1" s="228"/>
      <c r="C1" s="228"/>
      <c r="D1" s="228"/>
      <c r="E1" s="228"/>
      <c r="F1" s="228"/>
      <c r="G1" s="228"/>
      <c r="H1" s="228"/>
      <c r="I1" s="228"/>
      <c r="J1" s="228"/>
      <c r="K1" s="229"/>
      <c r="L1" s="83"/>
      <c r="M1" s="83"/>
      <c r="N1" s="83"/>
      <c r="O1" s="83"/>
    </row>
    <row r="2" spans="1:15" s="63" customFormat="1" ht="13.8">
      <c r="A2" s="230"/>
      <c r="B2" s="230"/>
      <c r="C2" s="230"/>
      <c r="D2" s="230"/>
      <c r="E2" s="230"/>
      <c r="F2" s="230"/>
      <c r="G2" s="230"/>
      <c r="H2" s="230"/>
      <c r="I2" s="230"/>
      <c r="J2" s="230"/>
      <c r="K2" s="230"/>
      <c r="L2" s="83"/>
      <c r="M2" s="83"/>
      <c r="N2" s="83"/>
      <c r="O2" s="83"/>
    </row>
    <row r="3" spans="1:15" s="63" customFormat="1" ht="13.8">
      <c r="A3" s="231" t="s">
        <v>232</v>
      </c>
      <c r="B3" s="232"/>
      <c r="C3" s="232"/>
      <c r="D3" s="232"/>
      <c r="E3" s="232"/>
      <c r="F3" s="232"/>
      <c r="G3" s="232"/>
      <c r="H3" s="232"/>
      <c r="I3" s="232"/>
      <c r="J3" s="232"/>
      <c r="K3" s="233"/>
      <c r="L3" s="83"/>
      <c r="M3" s="83"/>
      <c r="N3" s="83"/>
      <c r="O3" s="83"/>
    </row>
    <row r="4" spans="1:15" ht="12">
      <c r="A4" s="220" t="s">
        <v>233</v>
      </c>
      <c r="B4" s="220"/>
      <c r="C4" s="220"/>
      <c r="D4" s="220"/>
      <c r="E4" s="220"/>
      <c r="F4" s="220"/>
      <c r="G4" s="220"/>
      <c r="H4" s="220"/>
      <c r="I4" s="220"/>
      <c r="J4" s="220"/>
      <c r="K4" s="220"/>
    </row>
    <row r="5" spans="1:15" ht="12">
      <c r="A5" s="220" t="s">
        <v>234</v>
      </c>
      <c r="B5" s="220"/>
      <c r="C5" s="220"/>
      <c r="D5" s="220"/>
      <c r="E5" s="220"/>
      <c r="F5" s="220"/>
      <c r="G5" s="220"/>
      <c r="H5" s="220"/>
      <c r="I5" s="220"/>
      <c r="J5" s="220"/>
      <c r="K5" s="220"/>
    </row>
    <row r="6" spans="1:15" ht="24">
      <c r="A6" s="77" t="s">
        <v>2</v>
      </c>
      <c r="B6" s="67" t="s">
        <v>190</v>
      </c>
      <c r="C6" s="67" t="s">
        <v>191</v>
      </c>
      <c r="D6" s="77" t="s">
        <v>192</v>
      </c>
      <c r="E6" s="67" t="s">
        <v>193</v>
      </c>
      <c r="F6" s="67" t="s">
        <v>194</v>
      </c>
      <c r="G6" s="67" t="s">
        <v>195</v>
      </c>
      <c r="H6" s="67" t="s">
        <v>196</v>
      </c>
      <c r="I6" s="67" t="s">
        <v>197</v>
      </c>
      <c r="J6" s="67" t="s">
        <v>198</v>
      </c>
      <c r="K6" s="77" t="s">
        <v>199</v>
      </c>
    </row>
    <row r="7" spans="1:15" ht="12" customHeight="1">
      <c r="A7" s="69">
        <v>1</v>
      </c>
      <c r="B7" s="14" t="s">
        <v>235</v>
      </c>
      <c r="C7" s="70" t="s">
        <v>191</v>
      </c>
      <c r="D7" s="71">
        <v>2</v>
      </c>
      <c r="E7" s="17">
        <v>26.59</v>
      </c>
      <c r="F7" s="18">
        <v>28.39</v>
      </c>
      <c r="G7" s="18">
        <v>25</v>
      </c>
      <c r="H7" s="18">
        <v>40</v>
      </c>
      <c r="I7" s="18" t="s">
        <v>94</v>
      </c>
      <c r="J7" s="91">
        <f t="shared" ref="J7:J11" si="0">ROUND((AVERAGE(E7:I7)),2)</f>
        <v>30</v>
      </c>
      <c r="K7" s="85">
        <f t="shared" ref="K7:K11" si="1">J7*D7</f>
        <v>60</v>
      </c>
    </row>
    <row r="8" spans="1:15" ht="45.6">
      <c r="A8" s="69">
        <v>2</v>
      </c>
      <c r="B8" s="76" t="s">
        <v>236</v>
      </c>
      <c r="C8" s="72" t="s">
        <v>191</v>
      </c>
      <c r="D8" s="71">
        <v>2</v>
      </c>
      <c r="E8" s="17">
        <v>61.44</v>
      </c>
      <c r="F8" s="21">
        <v>60</v>
      </c>
      <c r="G8" s="18">
        <v>59.8</v>
      </c>
      <c r="H8" s="18" t="s">
        <v>94</v>
      </c>
      <c r="I8" s="18" t="s">
        <v>94</v>
      </c>
      <c r="J8" s="91">
        <f t="shared" si="0"/>
        <v>60.41</v>
      </c>
      <c r="K8" s="85">
        <f t="shared" si="1"/>
        <v>120.82</v>
      </c>
    </row>
    <row r="9" spans="1:15" ht="12.9" customHeight="1">
      <c r="A9" s="73">
        <v>3</v>
      </c>
      <c r="B9" s="14" t="s">
        <v>237</v>
      </c>
      <c r="C9" s="70" t="s">
        <v>191</v>
      </c>
      <c r="D9" s="71">
        <v>2</v>
      </c>
      <c r="E9" s="23">
        <v>53</v>
      </c>
      <c r="F9" s="17">
        <v>81.290000000000006</v>
      </c>
      <c r="G9" s="32">
        <v>62.5</v>
      </c>
      <c r="H9" s="18">
        <v>58.1</v>
      </c>
      <c r="I9" s="18" t="s">
        <v>94</v>
      </c>
      <c r="J9" s="91">
        <f t="shared" si="0"/>
        <v>63.72</v>
      </c>
      <c r="K9" s="85">
        <f t="shared" si="1"/>
        <v>127.44</v>
      </c>
    </row>
    <row r="10" spans="1:15" ht="12">
      <c r="A10" s="69">
        <v>4</v>
      </c>
      <c r="B10" s="14" t="s">
        <v>238</v>
      </c>
      <c r="C10" s="70" t="s">
        <v>202</v>
      </c>
      <c r="D10" s="71">
        <v>2</v>
      </c>
      <c r="E10" s="18">
        <v>14.68</v>
      </c>
      <c r="F10" s="18">
        <v>15</v>
      </c>
      <c r="G10" s="18">
        <v>10.59</v>
      </c>
      <c r="H10" s="18" t="s">
        <v>94</v>
      </c>
      <c r="I10" s="18" t="s">
        <v>94</v>
      </c>
      <c r="J10" s="91">
        <f t="shared" si="0"/>
        <v>13.42</v>
      </c>
      <c r="K10" s="85">
        <f t="shared" si="1"/>
        <v>26.84</v>
      </c>
    </row>
    <row r="11" spans="1:15" ht="12" customHeight="1">
      <c r="A11" s="69">
        <v>5</v>
      </c>
      <c r="B11" s="14" t="s">
        <v>239</v>
      </c>
      <c r="C11" s="70" t="s">
        <v>191</v>
      </c>
      <c r="D11" s="71">
        <v>1</v>
      </c>
      <c r="E11" s="18">
        <v>16.63</v>
      </c>
      <c r="F11" s="18">
        <v>15.65</v>
      </c>
      <c r="G11" s="18">
        <v>13.35</v>
      </c>
      <c r="H11" s="18">
        <v>16.25</v>
      </c>
      <c r="I11" s="18" t="s">
        <v>94</v>
      </c>
      <c r="J11" s="91">
        <f t="shared" si="0"/>
        <v>15.47</v>
      </c>
      <c r="K11" s="85">
        <f t="shared" si="1"/>
        <v>15.47</v>
      </c>
    </row>
    <row r="12" spans="1:15" ht="12">
      <c r="A12" s="77"/>
      <c r="B12" s="221" t="s">
        <v>209</v>
      </c>
      <c r="C12" s="222"/>
      <c r="D12" s="222"/>
      <c r="E12" s="222"/>
      <c r="F12" s="222"/>
      <c r="G12" s="222"/>
      <c r="H12" s="222"/>
      <c r="I12" s="222"/>
      <c r="J12" s="223"/>
      <c r="K12" s="88">
        <f>SUM(K7:K11)</f>
        <v>350.57</v>
      </c>
    </row>
    <row r="13" spans="1:15" ht="12">
      <c r="A13" s="221" t="s">
        <v>210</v>
      </c>
      <c r="B13" s="222"/>
      <c r="C13" s="222"/>
      <c r="D13" s="222"/>
      <c r="E13" s="222"/>
      <c r="F13" s="222"/>
      <c r="G13" s="222"/>
      <c r="H13" s="222"/>
      <c r="I13" s="222"/>
      <c r="J13" s="223"/>
      <c r="K13" s="88">
        <f>K12/12</f>
        <v>29.214166666666699</v>
      </c>
    </row>
    <row r="14" spans="1:15">
      <c r="A14" s="120"/>
      <c r="B14" s="106"/>
      <c r="C14" s="121"/>
      <c r="D14" s="82"/>
      <c r="E14" s="82"/>
      <c r="F14" s="82"/>
      <c r="G14" s="82"/>
      <c r="H14" s="82"/>
      <c r="I14" s="82"/>
      <c r="J14" s="82"/>
      <c r="K14" s="122"/>
    </row>
    <row r="15" spans="1:15" ht="12">
      <c r="A15" s="220" t="s">
        <v>240</v>
      </c>
      <c r="B15" s="220"/>
      <c r="C15" s="220"/>
      <c r="D15" s="220"/>
      <c r="E15" s="220"/>
      <c r="F15" s="220"/>
      <c r="G15" s="220"/>
      <c r="H15" s="220"/>
      <c r="I15" s="220"/>
      <c r="J15" s="220"/>
      <c r="K15" s="220"/>
    </row>
    <row r="16" spans="1:15" ht="12">
      <c r="A16" s="220" t="s">
        <v>234</v>
      </c>
      <c r="B16" s="220"/>
      <c r="C16" s="220"/>
      <c r="D16" s="220"/>
      <c r="E16" s="220"/>
      <c r="F16" s="220"/>
      <c r="G16" s="220"/>
      <c r="H16" s="220"/>
      <c r="I16" s="220"/>
      <c r="J16" s="220"/>
      <c r="K16" s="220"/>
    </row>
    <row r="17" spans="1:11" ht="24">
      <c r="A17" s="77" t="s">
        <v>2</v>
      </c>
      <c r="B17" s="67" t="s">
        <v>190</v>
      </c>
      <c r="C17" s="67" t="s">
        <v>191</v>
      </c>
      <c r="D17" s="77" t="s">
        <v>192</v>
      </c>
      <c r="E17" s="67" t="s">
        <v>193</v>
      </c>
      <c r="F17" s="67" t="s">
        <v>194</v>
      </c>
      <c r="G17" s="67" t="s">
        <v>195</v>
      </c>
      <c r="H17" s="67" t="s">
        <v>196</v>
      </c>
      <c r="I17" s="67" t="s">
        <v>197</v>
      </c>
      <c r="J17" s="67" t="s">
        <v>198</v>
      </c>
      <c r="K17" s="77" t="s">
        <v>199</v>
      </c>
    </row>
    <row r="18" spans="1:11" ht="12" customHeight="1">
      <c r="A18" s="69">
        <v>1</v>
      </c>
      <c r="B18" s="14" t="s">
        <v>235</v>
      </c>
      <c r="C18" s="70" t="s">
        <v>191</v>
      </c>
      <c r="D18" s="71">
        <v>2</v>
      </c>
      <c r="E18" s="17">
        <v>26.59</v>
      </c>
      <c r="F18" s="18">
        <v>28.39</v>
      </c>
      <c r="G18" s="18">
        <v>25</v>
      </c>
      <c r="H18" s="18">
        <v>40</v>
      </c>
      <c r="I18" s="18" t="s">
        <v>94</v>
      </c>
      <c r="J18" s="91">
        <f t="shared" ref="J18:J21" si="2">ROUND((AVERAGE(E18:I18)),2)</f>
        <v>30</v>
      </c>
      <c r="K18" s="85">
        <f t="shared" ref="K18:K21" si="3">J18*D18</f>
        <v>60</v>
      </c>
    </row>
    <row r="19" spans="1:11" ht="68.400000000000006">
      <c r="A19" s="69">
        <v>2</v>
      </c>
      <c r="B19" s="76" t="s">
        <v>241</v>
      </c>
      <c r="C19" s="72" t="s">
        <v>191</v>
      </c>
      <c r="D19" s="71">
        <v>2</v>
      </c>
      <c r="E19" s="17">
        <v>298</v>
      </c>
      <c r="F19" s="21">
        <v>312.95</v>
      </c>
      <c r="G19" s="24">
        <v>371.94</v>
      </c>
      <c r="H19" s="24">
        <v>331.2</v>
      </c>
      <c r="I19" s="18" t="s">
        <v>94</v>
      </c>
      <c r="J19" s="91">
        <f t="shared" si="2"/>
        <v>328.52</v>
      </c>
      <c r="K19" s="85">
        <f t="shared" si="3"/>
        <v>657.04</v>
      </c>
    </row>
    <row r="20" spans="1:11" ht="12" customHeight="1">
      <c r="A20" s="69">
        <v>4</v>
      </c>
      <c r="B20" s="14" t="s">
        <v>238</v>
      </c>
      <c r="C20" s="70" t="s">
        <v>202</v>
      </c>
      <c r="D20" s="71">
        <v>2</v>
      </c>
      <c r="E20" s="18">
        <v>14.68</v>
      </c>
      <c r="F20" s="18">
        <v>15</v>
      </c>
      <c r="G20" s="18">
        <v>10.59</v>
      </c>
      <c r="H20" s="18" t="s">
        <v>94</v>
      </c>
      <c r="I20" s="18" t="s">
        <v>94</v>
      </c>
      <c r="J20" s="91">
        <f t="shared" si="2"/>
        <v>13.42</v>
      </c>
      <c r="K20" s="85">
        <f t="shared" si="3"/>
        <v>26.84</v>
      </c>
    </row>
    <row r="21" spans="1:11" ht="12">
      <c r="A21" s="69">
        <v>5</v>
      </c>
      <c r="B21" s="14" t="s">
        <v>239</v>
      </c>
      <c r="C21" s="70" t="s">
        <v>191</v>
      </c>
      <c r="D21" s="71">
        <v>1</v>
      </c>
      <c r="E21" s="18">
        <v>16.63</v>
      </c>
      <c r="F21" s="18">
        <v>15.65</v>
      </c>
      <c r="G21" s="18">
        <v>13.35</v>
      </c>
      <c r="H21" s="18">
        <v>16.25</v>
      </c>
      <c r="I21" s="18" t="s">
        <v>94</v>
      </c>
      <c r="J21" s="91">
        <f t="shared" si="2"/>
        <v>15.47</v>
      </c>
      <c r="K21" s="85">
        <f t="shared" si="3"/>
        <v>15.47</v>
      </c>
    </row>
    <row r="22" spans="1:11" ht="12">
      <c r="A22" s="77"/>
      <c r="B22" s="221" t="s">
        <v>209</v>
      </c>
      <c r="C22" s="222"/>
      <c r="D22" s="222"/>
      <c r="E22" s="222"/>
      <c r="F22" s="222"/>
      <c r="G22" s="222"/>
      <c r="H22" s="222"/>
      <c r="I22" s="222"/>
      <c r="J22" s="223"/>
      <c r="K22" s="88">
        <f>SUM(K18:K21)</f>
        <v>759.35</v>
      </c>
    </row>
    <row r="23" spans="1:11" ht="12">
      <c r="A23" s="221" t="s">
        <v>210</v>
      </c>
      <c r="B23" s="222"/>
      <c r="C23" s="222"/>
      <c r="D23" s="222"/>
      <c r="E23" s="222"/>
      <c r="F23" s="222"/>
      <c r="G23" s="222"/>
      <c r="H23" s="222"/>
      <c r="I23" s="222"/>
      <c r="J23" s="223"/>
      <c r="K23" s="88">
        <f>K22/12</f>
        <v>63.279166666666697</v>
      </c>
    </row>
    <row r="24" spans="1:11">
      <c r="A24" s="120"/>
      <c r="B24" s="106"/>
      <c r="C24" s="121"/>
      <c r="D24" s="82"/>
      <c r="E24" s="82"/>
      <c r="F24" s="82"/>
      <c r="G24" s="82"/>
      <c r="H24" s="82"/>
      <c r="I24" s="82"/>
      <c r="J24" s="82"/>
      <c r="K24" s="122"/>
    </row>
    <row r="25" spans="1:11" ht="12">
      <c r="A25" s="220" t="s">
        <v>242</v>
      </c>
      <c r="B25" s="220"/>
      <c r="C25" s="220"/>
      <c r="D25" s="220"/>
      <c r="E25" s="220"/>
      <c r="F25" s="220"/>
      <c r="G25" s="220"/>
      <c r="H25" s="220"/>
      <c r="I25" s="220"/>
      <c r="J25" s="220"/>
      <c r="K25" s="220"/>
    </row>
    <row r="26" spans="1:11" ht="12">
      <c r="A26" s="220" t="s">
        <v>234</v>
      </c>
      <c r="B26" s="220"/>
      <c r="C26" s="220"/>
      <c r="D26" s="220"/>
      <c r="E26" s="220"/>
      <c r="F26" s="220"/>
      <c r="G26" s="220"/>
      <c r="H26" s="220"/>
      <c r="I26" s="220"/>
      <c r="J26" s="220"/>
      <c r="K26" s="220"/>
    </row>
    <row r="27" spans="1:11" ht="24">
      <c r="A27" s="77" t="s">
        <v>2</v>
      </c>
      <c r="B27" s="67" t="s">
        <v>190</v>
      </c>
      <c r="C27" s="67" t="s">
        <v>191</v>
      </c>
      <c r="D27" s="77" t="s">
        <v>192</v>
      </c>
      <c r="E27" s="67" t="s">
        <v>193</v>
      </c>
      <c r="F27" s="67" t="s">
        <v>194</v>
      </c>
      <c r="G27" s="67" t="s">
        <v>195</v>
      </c>
      <c r="H27" s="67" t="s">
        <v>196</v>
      </c>
      <c r="I27" s="67" t="s">
        <v>197</v>
      </c>
      <c r="J27" s="67" t="s">
        <v>198</v>
      </c>
      <c r="K27" s="77" t="s">
        <v>199</v>
      </c>
    </row>
    <row r="28" spans="1:11" ht="12" customHeight="1">
      <c r="A28" s="69">
        <v>1</v>
      </c>
      <c r="B28" s="14" t="s">
        <v>235</v>
      </c>
      <c r="C28" s="70" t="s">
        <v>191</v>
      </c>
      <c r="D28" s="71">
        <v>2</v>
      </c>
      <c r="E28" s="17">
        <v>26.59</v>
      </c>
      <c r="F28" s="18">
        <v>28.39</v>
      </c>
      <c r="G28" s="18">
        <v>25</v>
      </c>
      <c r="H28" s="18">
        <v>40</v>
      </c>
      <c r="I28" s="18" t="s">
        <v>94</v>
      </c>
      <c r="J28" s="91">
        <f t="shared" ref="J28:J32" si="4">ROUND((AVERAGE(E28:I28)),2)</f>
        <v>30</v>
      </c>
      <c r="K28" s="85">
        <f t="shared" ref="K28:K32" si="5">J28*D28</f>
        <v>60</v>
      </c>
    </row>
    <row r="29" spans="1:11" ht="45.6">
      <c r="A29" s="69">
        <v>2</v>
      </c>
      <c r="B29" s="76" t="s">
        <v>236</v>
      </c>
      <c r="C29" s="72" t="s">
        <v>191</v>
      </c>
      <c r="D29" s="71">
        <v>2</v>
      </c>
      <c r="E29" s="17">
        <v>298</v>
      </c>
      <c r="F29" s="21">
        <v>312.95</v>
      </c>
      <c r="G29" s="24">
        <v>371.94</v>
      </c>
      <c r="H29" s="24">
        <v>331.2</v>
      </c>
      <c r="I29" s="18" t="s">
        <v>94</v>
      </c>
      <c r="J29" s="91">
        <f t="shared" si="4"/>
        <v>328.52</v>
      </c>
      <c r="K29" s="85">
        <f t="shared" si="5"/>
        <v>657.04</v>
      </c>
    </row>
    <row r="30" spans="1:11" ht="12" customHeight="1">
      <c r="A30" s="73">
        <v>3</v>
      </c>
      <c r="B30" s="14" t="s">
        <v>237</v>
      </c>
      <c r="C30" s="70" t="s">
        <v>191</v>
      </c>
      <c r="D30" s="71">
        <v>2</v>
      </c>
      <c r="E30" s="23">
        <v>53</v>
      </c>
      <c r="F30" s="17">
        <v>81.290000000000006</v>
      </c>
      <c r="G30" s="32">
        <v>62.5</v>
      </c>
      <c r="H30" s="18">
        <v>58.1</v>
      </c>
      <c r="I30" s="18" t="s">
        <v>94</v>
      </c>
      <c r="J30" s="91">
        <f t="shared" si="4"/>
        <v>63.72</v>
      </c>
      <c r="K30" s="85">
        <f t="shared" si="5"/>
        <v>127.44</v>
      </c>
    </row>
    <row r="31" spans="1:11" ht="12" customHeight="1">
      <c r="A31" s="69">
        <v>4</v>
      </c>
      <c r="B31" s="14" t="s">
        <v>238</v>
      </c>
      <c r="C31" s="70" t="s">
        <v>202</v>
      </c>
      <c r="D31" s="71">
        <v>2</v>
      </c>
      <c r="E31" s="18">
        <v>14.68</v>
      </c>
      <c r="F31" s="18">
        <v>15</v>
      </c>
      <c r="G31" s="18">
        <v>10.59</v>
      </c>
      <c r="H31" s="18" t="s">
        <v>94</v>
      </c>
      <c r="I31" s="18" t="s">
        <v>94</v>
      </c>
      <c r="J31" s="91">
        <f t="shared" si="4"/>
        <v>13.42</v>
      </c>
      <c r="K31" s="85">
        <f t="shared" si="5"/>
        <v>26.84</v>
      </c>
    </row>
    <row r="32" spans="1:11" ht="12">
      <c r="A32" s="69">
        <v>5</v>
      </c>
      <c r="B32" s="14" t="s">
        <v>239</v>
      </c>
      <c r="C32" s="70" t="s">
        <v>191</v>
      </c>
      <c r="D32" s="71">
        <v>1</v>
      </c>
      <c r="E32" s="18">
        <v>16.63</v>
      </c>
      <c r="F32" s="18">
        <v>15.65</v>
      </c>
      <c r="G32" s="18">
        <v>13.35</v>
      </c>
      <c r="H32" s="18">
        <v>16.25</v>
      </c>
      <c r="I32" s="18" t="s">
        <v>94</v>
      </c>
      <c r="J32" s="91">
        <f t="shared" si="4"/>
        <v>15.47</v>
      </c>
      <c r="K32" s="85">
        <f t="shared" si="5"/>
        <v>15.47</v>
      </c>
    </row>
    <row r="33" spans="1:11" ht="12">
      <c r="A33" s="77"/>
      <c r="B33" s="221" t="s">
        <v>209</v>
      </c>
      <c r="C33" s="222"/>
      <c r="D33" s="222"/>
      <c r="E33" s="222"/>
      <c r="F33" s="222"/>
      <c r="G33" s="222"/>
      <c r="H33" s="222"/>
      <c r="I33" s="222"/>
      <c r="J33" s="223"/>
      <c r="K33" s="88">
        <f>SUM(K28:K32)</f>
        <v>886.79</v>
      </c>
    </row>
    <row r="34" spans="1:11" ht="12">
      <c r="A34" s="221" t="s">
        <v>210</v>
      </c>
      <c r="B34" s="222"/>
      <c r="C34" s="222"/>
      <c r="D34" s="222"/>
      <c r="E34" s="222"/>
      <c r="F34" s="222"/>
      <c r="G34" s="222"/>
      <c r="H34" s="222"/>
      <c r="I34" s="222"/>
      <c r="J34" s="223"/>
      <c r="K34" s="88">
        <f>K33/12</f>
        <v>73.899166666666702</v>
      </c>
    </row>
    <row r="35" spans="1:11">
      <c r="A35" s="120"/>
      <c r="B35" s="106"/>
      <c r="C35" s="121"/>
      <c r="D35" s="82"/>
      <c r="E35" s="82"/>
      <c r="F35" s="82"/>
      <c r="G35" s="82"/>
      <c r="H35" s="82"/>
      <c r="I35" s="82"/>
      <c r="J35" s="82"/>
      <c r="K35" s="122"/>
    </row>
    <row r="36" spans="1:11" ht="12">
      <c r="A36" s="220" t="s">
        <v>243</v>
      </c>
      <c r="B36" s="220"/>
      <c r="C36" s="220"/>
      <c r="D36" s="220"/>
      <c r="E36" s="220"/>
      <c r="F36" s="220"/>
      <c r="G36" s="220"/>
      <c r="H36" s="220"/>
      <c r="I36" s="220"/>
      <c r="J36" s="220"/>
      <c r="K36" s="220"/>
    </row>
    <row r="37" spans="1:11" ht="12">
      <c r="A37" s="220" t="s">
        <v>234</v>
      </c>
      <c r="B37" s="220"/>
      <c r="C37" s="220"/>
      <c r="D37" s="220"/>
      <c r="E37" s="220"/>
      <c r="F37" s="220"/>
      <c r="G37" s="220"/>
      <c r="H37" s="220"/>
      <c r="I37" s="220"/>
      <c r="J37" s="220"/>
      <c r="K37" s="220"/>
    </row>
    <row r="38" spans="1:11" ht="24">
      <c r="A38" s="77" t="s">
        <v>2</v>
      </c>
      <c r="B38" s="67" t="s">
        <v>190</v>
      </c>
      <c r="C38" s="67" t="s">
        <v>191</v>
      </c>
      <c r="D38" s="77" t="s">
        <v>192</v>
      </c>
      <c r="E38" s="67" t="s">
        <v>193</v>
      </c>
      <c r="F38" s="67" t="s">
        <v>194</v>
      </c>
      <c r="G38" s="67" t="s">
        <v>195</v>
      </c>
      <c r="H38" s="67" t="s">
        <v>196</v>
      </c>
      <c r="I38" s="67" t="s">
        <v>197</v>
      </c>
      <c r="J38" s="67" t="s">
        <v>198</v>
      </c>
      <c r="K38" s="77" t="s">
        <v>199</v>
      </c>
    </row>
    <row r="39" spans="1:11" ht="11.1" customHeight="1">
      <c r="A39" s="69">
        <v>1</v>
      </c>
      <c r="B39" s="14" t="s">
        <v>235</v>
      </c>
      <c r="C39" s="70" t="s">
        <v>191</v>
      </c>
      <c r="D39" s="71">
        <v>2</v>
      </c>
      <c r="E39" s="17">
        <v>26.59</v>
      </c>
      <c r="F39" s="18">
        <v>28.39</v>
      </c>
      <c r="G39" s="18">
        <v>25</v>
      </c>
      <c r="H39" s="18">
        <v>40</v>
      </c>
      <c r="I39" s="18" t="s">
        <v>94</v>
      </c>
      <c r="J39" s="91">
        <f t="shared" ref="J39:J43" si="6">ROUND((AVERAGE(E39:I39)),2)</f>
        <v>30</v>
      </c>
      <c r="K39" s="85">
        <f t="shared" ref="K39:K43" si="7">J39*D39</f>
        <v>60</v>
      </c>
    </row>
    <row r="40" spans="1:11" ht="45.6">
      <c r="A40" s="69">
        <v>2</v>
      </c>
      <c r="B40" s="76" t="s">
        <v>244</v>
      </c>
      <c r="C40" s="72" t="s">
        <v>191</v>
      </c>
      <c r="D40" s="71">
        <v>2</v>
      </c>
      <c r="E40" s="17">
        <v>61.44</v>
      </c>
      <c r="F40" s="21">
        <v>60</v>
      </c>
      <c r="G40" s="18">
        <v>59.8</v>
      </c>
      <c r="H40" s="18" t="s">
        <v>94</v>
      </c>
      <c r="I40" s="18" t="s">
        <v>94</v>
      </c>
      <c r="J40" s="91">
        <f t="shared" si="6"/>
        <v>60.41</v>
      </c>
      <c r="K40" s="85">
        <f t="shared" si="7"/>
        <v>120.82</v>
      </c>
    </row>
    <row r="41" spans="1:11" ht="12" customHeight="1">
      <c r="A41" s="73">
        <v>3</v>
      </c>
      <c r="B41" s="14" t="s">
        <v>237</v>
      </c>
      <c r="C41" s="70" t="s">
        <v>191</v>
      </c>
      <c r="D41" s="71">
        <v>2</v>
      </c>
      <c r="E41" s="23">
        <v>53</v>
      </c>
      <c r="F41" s="17">
        <v>81.290000000000006</v>
      </c>
      <c r="G41" s="32">
        <v>62.5</v>
      </c>
      <c r="H41" s="18">
        <v>58.1</v>
      </c>
      <c r="I41" s="18" t="s">
        <v>94</v>
      </c>
      <c r="J41" s="91">
        <f t="shared" si="6"/>
        <v>63.72</v>
      </c>
      <c r="K41" s="85">
        <f t="shared" si="7"/>
        <v>127.44</v>
      </c>
    </row>
    <row r="42" spans="1:11" ht="12">
      <c r="A42" s="69">
        <v>4</v>
      </c>
      <c r="B42" s="14" t="s">
        <v>238</v>
      </c>
      <c r="C42" s="70" t="s">
        <v>202</v>
      </c>
      <c r="D42" s="71">
        <v>2</v>
      </c>
      <c r="E42" s="18">
        <v>14.68</v>
      </c>
      <c r="F42" s="18">
        <v>15</v>
      </c>
      <c r="G42" s="18">
        <v>10.59</v>
      </c>
      <c r="H42" s="18" t="s">
        <v>94</v>
      </c>
      <c r="I42" s="18" t="s">
        <v>94</v>
      </c>
      <c r="J42" s="91">
        <f t="shared" si="6"/>
        <v>13.42</v>
      </c>
      <c r="K42" s="85">
        <f t="shared" si="7"/>
        <v>26.84</v>
      </c>
    </row>
    <row r="43" spans="1:11" ht="11.1" customHeight="1">
      <c r="A43" s="69">
        <v>5</v>
      </c>
      <c r="B43" s="14" t="s">
        <v>239</v>
      </c>
      <c r="C43" s="70" t="s">
        <v>191</v>
      </c>
      <c r="D43" s="71">
        <v>1</v>
      </c>
      <c r="E43" s="18">
        <v>16.63</v>
      </c>
      <c r="F43" s="18">
        <v>15.65</v>
      </c>
      <c r="G43" s="18">
        <v>13.35</v>
      </c>
      <c r="H43" s="18">
        <v>16.25</v>
      </c>
      <c r="I43" s="18" t="s">
        <v>94</v>
      </c>
      <c r="J43" s="91">
        <f t="shared" si="6"/>
        <v>15.47</v>
      </c>
      <c r="K43" s="85">
        <f t="shared" si="7"/>
        <v>15.47</v>
      </c>
    </row>
    <row r="44" spans="1:11" ht="12">
      <c r="A44" s="77"/>
      <c r="B44" s="221" t="s">
        <v>209</v>
      </c>
      <c r="C44" s="222"/>
      <c r="D44" s="222"/>
      <c r="E44" s="222"/>
      <c r="F44" s="222"/>
      <c r="G44" s="222"/>
      <c r="H44" s="222"/>
      <c r="I44" s="222"/>
      <c r="J44" s="223"/>
      <c r="K44" s="88">
        <f>SUM(K39:K43)</f>
        <v>350.57</v>
      </c>
    </row>
    <row r="45" spans="1:11" ht="12">
      <c r="A45" s="221" t="s">
        <v>210</v>
      </c>
      <c r="B45" s="222"/>
      <c r="C45" s="222"/>
      <c r="D45" s="222"/>
      <c r="E45" s="222"/>
      <c r="F45" s="222"/>
      <c r="G45" s="222"/>
      <c r="H45" s="222"/>
      <c r="I45" s="222"/>
      <c r="J45" s="223"/>
      <c r="K45" s="88">
        <f>K44/12</f>
        <v>29.214166666666699</v>
      </c>
    </row>
    <row r="46" spans="1:11">
      <c r="A46" s="120"/>
      <c r="B46" s="106"/>
      <c r="C46" s="121"/>
      <c r="D46" s="82"/>
      <c r="E46" s="82"/>
      <c r="F46" s="82"/>
      <c r="G46" s="82"/>
      <c r="H46" s="82"/>
      <c r="I46" s="82"/>
      <c r="J46" s="82"/>
      <c r="K46" s="122"/>
    </row>
    <row r="47" spans="1:11" ht="12">
      <c r="A47" s="220" t="s">
        <v>245</v>
      </c>
      <c r="B47" s="220"/>
      <c r="C47" s="220"/>
      <c r="D47" s="220"/>
      <c r="E47" s="220"/>
      <c r="F47" s="220"/>
      <c r="G47" s="220"/>
      <c r="H47" s="220"/>
      <c r="I47" s="220"/>
      <c r="J47" s="220"/>
      <c r="K47" s="220"/>
    </row>
    <row r="48" spans="1:11" ht="12">
      <c r="A48" s="220" t="s">
        <v>234</v>
      </c>
      <c r="B48" s="220"/>
      <c r="C48" s="220"/>
      <c r="D48" s="220"/>
      <c r="E48" s="220"/>
      <c r="F48" s="220"/>
      <c r="G48" s="220"/>
      <c r="H48" s="220"/>
      <c r="I48" s="220"/>
      <c r="J48" s="220"/>
      <c r="K48" s="220"/>
    </row>
    <row r="49" spans="1:11" ht="24">
      <c r="A49" s="77" t="s">
        <v>2</v>
      </c>
      <c r="B49" s="67" t="s">
        <v>190</v>
      </c>
      <c r="C49" s="67" t="s">
        <v>191</v>
      </c>
      <c r="D49" s="77" t="s">
        <v>192</v>
      </c>
      <c r="E49" s="67" t="s">
        <v>193</v>
      </c>
      <c r="F49" s="67" t="s">
        <v>194</v>
      </c>
      <c r="G49" s="67" t="s">
        <v>195</v>
      </c>
      <c r="H49" s="67" t="s">
        <v>196</v>
      </c>
      <c r="I49" s="67" t="s">
        <v>197</v>
      </c>
      <c r="J49" s="67" t="s">
        <v>198</v>
      </c>
      <c r="K49" s="77" t="s">
        <v>199</v>
      </c>
    </row>
    <row r="50" spans="1:11" ht="14.1" customHeight="1">
      <c r="A50" s="69">
        <v>1</v>
      </c>
      <c r="B50" s="14" t="s">
        <v>235</v>
      </c>
      <c r="C50" s="70" t="s">
        <v>191</v>
      </c>
      <c r="D50" s="71">
        <v>2</v>
      </c>
      <c r="E50" s="17">
        <v>26.59</v>
      </c>
      <c r="F50" s="18">
        <v>28.39</v>
      </c>
      <c r="G50" s="18">
        <v>25</v>
      </c>
      <c r="H50" s="18">
        <v>40</v>
      </c>
      <c r="I50" s="18" t="s">
        <v>94</v>
      </c>
      <c r="J50" s="91">
        <f t="shared" ref="J50:J54" si="8">ROUND((AVERAGE(E50:I50)),2)</f>
        <v>30</v>
      </c>
      <c r="K50" s="85">
        <f t="shared" ref="K50:K54" si="9">J50*D50</f>
        <v>60</v>
      </c>
    </row>
    <row r="51" spans="1:11" ht="45.6">
      <c r="A51" s="69">
        <v>2</v>
      </c>
      <c r="B51" s="76" t="s">
        <v>244</v>
      </c>
      <c r="C51" s="72" t="s">
        <v>191</v>
      </c>
      <c r="D51" s="71">
        <v>2</v>
      </c>
      <c r="E51" s="17">
        <v>61.44</v>
      </c>
      <c r="F51" s="21">
        <v>60</v>
      </c>
      <c r="G51" s="18">
        <v>59.8</v>
      </c>
      <c r="H51" s="18" t="s">
        <v>94</v>
      </c>
      <c r="I51" s="18" t="s">
        <v>94</v>
      </c>
      <c r="J51" s="91">
        <f t="shared" si="8"/>
        <v>60.41</v>
      </c>
      <c r="K51" s="85">
        <f t="shared" si="9"/>
        <v>120.82</v>
      </c>
    </row>
    <row r="52" spans="1:11" ht="12" customHeight="1">
      <c r="A52" s="73">
        <v>3</v>
      </c>
      <c r="B52" s="14" t="s">
        <v>237</v>
      </c>
      <c r="C52" s="70" t="s">
        <v>191</v>
      </c>
      <c r="D52" s="71">
        <v>2</v>
      </c>
      <c r="E52" s="23">
        <v>53</v>
      </c>
      <c r="F52" s="17">
        <v>81.290000000000006</v>
      </c>
      <c r="G52" s="32">
        <v>62.5</v>
      </c>
      <c r="H52" s="18">
        <v>58.1</v>
      </c>
      <c r="I52" s="18" t="s">
        <v>94</v>
      </c>
      <c r="J52" s="91">
        <f t="shared" si="8"/>
        <v>63.72</v>
      </c>
      <c r="K52" s="85">
        <f t="shared" si="9"/>
        <v>127.44</v>
      </c>
    </row>
    <row r="53" spans="1:11" ht="12">
      <c r="A53" s="69">
        <v>4</v>
      </c>
      <c r="B53" s="14" t="s">
        <v>238</v>
      </c>
      <c r="C53" s="70" t="s">
        <v>202</v>
      </c>
      <c r="D53" s="71">
        <v>2</v>
      </c>
      <c r="E53" s="18">
        <v>14.68</v>
      </c>
      <c r="F53" s="18">
        <v>15</v>
      </c>
      <c r="G53" s="18">
        <v>10.59</v>
      </c>
      <c r="H53" s="18" t="s">
        <v>94</v>
      </c>
      <c r="I53" s="18" t="s">
        <v>94</v>
      </c>
      <c r="J53" s="91">
        <f t="shared" si="8"/>
        <v>13.42</v>
      </c>
      <c r="K53" s="85">
        <f t="shared" si="9"/>
        <v>26.84</v>
      </c>
    </row>
    <row r="54" spans="1:11" ht="12" customHeight="1">
      <c r="A54" s="69">
        <v>5</v>
      </c>
      <c r="B54" s="14" t="s">
        <v>239</v>
      </c>
      <c r="C54" s="70" t="s">
        <v>191</v>
      </c>
      <c r="D54" s="71">
        <v>1</v>
      </c>
      <c r="E54" s="18">
        <v>16.63</v>
      </c>
      <c r="F54" s="18">
        <v>15.65</v>
      </c>
      <c r="G54" s="18">
        <v>13.35</v>
      </c>
      <c r="H54" s="18">
        <v>16.25</v>
      </c>
      <c r="I54" s="18" t="s">
        <v>94</v>
      </c>
      <c r="J54" s="91">
        <f t="shared" si="8"/>
        <v>15.47</v>
      </c>
      <c r="K54" s="85">
        <f t="shared" si="9"/>
        <v>15.47</v>
      </c>
    </row>
    <row r="55" spans="1:11" ht="12">
      <c r="A55" s="77"/>
      <c r="B55" s="224" t="s">
        <v>209</v>
      </c>
      <c r="C55" s="224"/>
      <c r="D55" s="224"/>
      <c r="E55" s="224"/>
      <c r="F55" s="224"/>
      <c r="G55" s="224"/>
      <c r="H55" s="224"/>
      <c r="I55" s="224"/>
      <c r="J55" s="224"/>
      <c r="K55" s="88">
        <f>SUM(K50:K54)</f>
        <v>350.57</v>
      </c>
    </row>
    <row r="56" spans="1:11" ht="12">
      <c r="A56" s="221" t="s">
        <v>210</v>
      </c>
      <c r="B56" s="222"/>
      <c r="C56" s="222"/>
      <c r="D56" s="222"/>
      <c r="E56" s="222"/>
      <c r="F56" s="222"/>
      <c r="G56" s="222"/>
      <c r="H56" s="222"/>
      <c r="I56" s="222"/>
      <c r="J56" s="223"/>
      <c r="K56" s="88">
        <f>K55/12</f>
        <v>29.214166666666699</v>
      </c>
    </row>
    <row r="57" spans="1:11" ht="12">
      <c r="A57" s="78"/>
      <c r="B57" s="78"/>
      <c r="C57" s="78"/>
      <c r="D57" s="78"/>
      <c r="E57" s="78"/>
      <c r="F57" s="78"/>
      <c r="G57" s="78"/>
      <c r="H57" s="78"/>
      <c r="I57" s="78"/>
      <c r="J57" s="78"/>
      <c r="K57" s="93"/>
    </row>
    <row r="58" spans="1:11" ht="12">
      <c r="A58" s="220" t="s">
        <v>246</v>
      </c>
      <c r="B58" s="220"/>
      <c r="C58" s="220"/>
      <c r="D58" s="220"/>
      <c r="E58" s="220"/>
      <c r="F58" s="220"/>
      <c r="G58" s="220"/>
      <c r="H58" s="220"/>
      <c r="I58" s="220"/>
      <c r="J58" s="220"/>
      <c r="K58" s="220"/>
    </row>
    <row r="59" spans="1:11" ht="12">
      <c r="A59" s="220" t="s">
        <v>234</v>
      </c>
      <c r="B59" s="220"/>
      <c r="C59" s="220"/>
      <c r="D59" s="220"/>
      <c r="E59" s="220"/>
      <c r="F59" s="220"/>
      <c r="G59" s="220"/>
      <c r="H59" s="220"/>
      <c r="I59" s="220"/>
      <c r="J59" s="220"/>
      <c r="K59" s="220"/>
    </row>
    <row r="60" spans="1:11" ht="24">
      <c r="A60" s="77" t="s">
        <v>2</v>
      </c>
      <c r="B60" s="67" t="s">
        <v>190</v>
      </c>
      <c r="C60" s="67" t="s">
        <v>191</v>
      </c>
      <c r="D60" s="77" t="s">
        <v>192</v>
      </c>
      <c r="E60" s="67" t="s">
        <v>193</v>
      </c>
      <c r="F60" s="67" t="s">
        <v>194</v>
      </c>
      <c r="G60" s="67" t="s">
        <v>195</v>
      </c>
      <c r="H60" s="67" t="s">
        <v>196</v>
      </c>
      <c r="I60" s="67" t="s">
        <v>197</v>
      </c>
      <c r="J60" s="67" t="s">
        <v>198</v>
      </c>
      <c r="K60" s="77" t="s">
        <v>199</v>
      </c>
    </row>
    <row r="61" spans="1:11" ht="11.1" customHeight="1">
      <c r="A61" s="69">
        <v>1</v>
      </c>
      <c r="B61" s="14" t="s">
        <v>235</v>
      </c>
      <c r="C61" s="70" t="s">
        <v>191</v>
      </c>
      <c r="D61" s="71">
        <v>2</v>
      </c>
      <c r="E61" s="17">
        <v>26.59</v>
      </c>
      <c r="F61" s="18">
        <v>28.39</v>
      </c>
      <c r="G61" s="18">
        <v>25</v>
      </c>
      <c r="H61" s="18">
        <v>40</v>
      </c>
      <c r="I61" s="18" t="s">
        <v>94</v>
      </c>
      <c r="J61" s="91">
        <f t="shared" ref="J61:J64" si="10">ROUND((AVERAGE(E61:I61)),2)</f>
        <v>30</v>
      </c>
      <c r="K61" s="85">
        <f t="shared" ref="K61:K64" si="11">J61*D61</f>
        <v>60</v>
      </c>
    </row>
    <row r="62" spans="1:11" ht="57">
      <c r="A62" s="69">
        <v>2</v>
      </c>
      <c r="B62" s="76" t="s">
        <v>247</v>
      </c>
      <c r="C62" s="72" t="s">
        <v>191</v>
      </c>
      <c r="D62" s="71">
        <v>2</v>
      </c>
      <c r="E62" s="17">
        <v>298</v>
      </c>
      <c r="F62" s="21">
        <v>312.95</v>
      </c>
      <c r="G62" s="24">
        <v>371.94</v>
      </c>
      <c r="H62" s="24">
        <v>331.2</v>
      </c>
      <c r="I62" s="18" t="s">
        <v>94</v>
      </c>
      <c r="J62" s="91">
        <f t="shared" si="10"/>
        <v>328.52</v>
      </c>
      <c r="K62" s="85">
        <f t="shared" si="11"/>
        <v>657.04</v>
      </c>
    </row>
    <row r="63" spans="1:11" ht="12" customHeight="1">
      <c r="A63" s="69">
        <v>4</v>
      </c>
      <c r="B63" s="14" t="s">
        <v>238</v>
      </c>
      <c r="C63" s="70" t="s">
        <v>202</v>
      </c>
      <c r="D63" s="71">
        <v>2</v>
      </c>
      <c r="E63" s="18">
        <v>14.68</v>
      </c>
      <c r="F63" s="18">
        <v>15</v>
      </c>
      <c r="G63" s="18">
        <v>10.59</v>
      </c>
      <c r="H63" s="18" t="s">
        <v>94</v>
      </c>
      <c r="I63" s="18" t="s">
        <v>94</v>
      </c>
      <c r="J63" s="91">
        <f t="shared" si="10"/>
        <v>13.42</v>
      </c>
      <c r="K63" s="85">
        <f t="shared" si="11"/>
        <v>26.84</v>
      </c>
    </row>
    <row r="64" spans="1:11" ht="12">
      <c r="A64" s="69">
        <v>5</v>
      </c>
      <c r="B64" s="14" t="s">
        <v>239</v>
      </c>
      <c r="C64" s="70" t="s">
        <v>191</v>
      </c>
      <c r="D64" s="71">
        <v>1</v>
      </c>
      <c r="E64" s="18">
        <v>16.63</v>
      </c>
      <c r="F64" s="18">
        <v>15.65</v>
      </c>
      <c r="G64" s="18">
        <v>13.35</v>
      </c>
      <c r="H64" s="18">
        <v>16.25</v>
      </c>
      <c r="I64" s="18" t="s">
        <v>94</v>
      </c>
      <c r="J64" s="91">
        <f t="shared" si="10"/>
        <v>15.47</v>
      </c>
      <c r="K64" s="85">
        <f t="shared" si="11"/>
        <v>15.47</v>
      </c>
    </row>
    <row r="65" spans="1:11" ht="12">
      <c r="A65" s="77"/>
      <c r="B65" s="224" t="s">
        <v>209</v>
      </c>
      <c r="C65" s="224"/>
      <c r="D65" s="224"/>
      <c r="E65" s="224"/>
      <c r="F65" s="224"/>
      <c r="G65" s="224"/>
      <c r="H65" s="224"/>
      <c r="I65" s="224"/>
      <c r="J65" s="224"/>
      <c r="K65" s="88">
        <f>SUM(K61:K64)</f>
        <v>759.35</v>
      </c>
    </row>
    <row r="66" spans="1:11" ht="12">
      <c r="A66" s="221" t="s">
        <v>210</v>
      </c>
      <c r="B66" s="222"/>
      <c r="C66" s="222"/>
      <c r="D66" s="222"/>
      <c r="E66" s="222"/>
      <c r="F66" s="222"/>
      <c r="G66" s="222"/>
      <c r="H66" s="222"/>
      <c r="I66" s="222"/>
      <c r="J66" s="223"/>
      <c r="K66" s="88">
        <f>K65/12</f>
        <v>63.279166666666697</v>
      </c>
    </row>
    <row r="67" spans="1:11">
      <c r="A67" s="120"/>
      <c r="B67" s="106"/>
      <c r="C67" s="121"/>
      <c r="D67" s="82"/>
      <c r="E67" s="82"/>
      <c r="F67" s="82"/>
      <c r="G67" s="82"/>
      <c r="H67" s="82"/>
      <c r="I67" s="82"/>
      <c r="J67" s="82"/>
      <c r="K67" s="122"/>
    </row>
    <row r="68" spans="1:11" ht="12">
      <c r="A68" s="220" t="s">
        <v>248</v>
      </c>
      <c r="B68" s="220"/>
      <c r="C68" s="220"/>
      <c r="D68" s="220"/>
      <c r="E68" s="220"/>
      <c r="F68" s="220"/>
      <c r="G68" s="220"/>
      <c r="H68" s="220"/>
      <c r="I68" s="220"/>
      <c r="J68" s="220"/>
      <c r="K68" s="220"/>
    </row>
    <row r="69" spans="1:11" ht="12">
      <c r="A69" s="220" t="s">
        <v>234</v>
      </c>
      <c r="B69" s="220"/>
      <c r="C69" s="220"/>
      <c r="D69" s="220"/>
      <c r="E69" s="220"/>
      <c r="F69" s="220"/>
      <c r="G69" s="220"/>
      <c r="H69" s="220"/>
      <c r="I69" s="220"/>
      <c r="J69" s="220"/>
      <c r="K69" s="220"/>
    </row>
    <row r="70" spans="1:11" ht="24">
      <c r="A70" s="77" t="s">
        <v>2</v>
      </c>
      <c r="B70" s="67" t="s">
        <v>190</v>
      </c>
      <c r="C70" s="67" t="s">
        <v>191</v>
      </c>
      <c r="D70" s="77" t="s">
        <v>192</v>
      </c>
      <c r="E70" s="67" t="s">
        <v>193</v>
      </c>
      <c r="F70" s="67" t="s">
        <v>194</v>
      </c>
      <c r="G70" s="67" t="s">
        <v>195</v>
      </c>
      <c r="H70" s="67" t="s">
        <v>196</v>
      </c>
      <c r="I70" s="67" t="s">
        <v>197</v>
      </c>
      <c r="J70" s="67" t="s">
        <v>198</v>
      </c>
      <c r="K70" s="77" t="s">
        <v>199</v>
      </c>
    </row>
    <row r="71" spans="1:11" ht="24.9" customHeight="1">
      <c r="A71" s="69">
        <v>1</v>
      </c>
      <c r="B71" s="14" t="s">
        <v>249</v>
      </c>
      <c r="C71" s="70" t="s">
        <v>191</v>
      </c>
      <c r="D71" s="71">
        <v>2</v>
      </c>
      <c r="E71" s="17">
        <v>61</v>
      </c>
      <c r="F71" s="18">
        <v>90</v>
      </c>
      <c r="G71" s="18">
        <v>91</v>
      </c>
      <c r="H71" s="18">
        <v>89</v>
      </c>
      <c r="I71" s="18" t="s">
        <v>94</v>
      </c>
      <c r="J71" s="91">
        <f t="shared" ref="J71:J78" si="12">ROUND((AVERAGE(E71:I71)),2)</f>
        <v>82.75</v>
      </c>
      <c r="K71" s="85">
        <f t="shared" ref="K71:K78" si="13">J71*D71</f>
        <v>165.5</v>
      </c>
    </row>
    <row r="72" spans="1:11" ht="22.8">
      <c r="A72" s="69">
        <v>2</v>
      </c>
      <c r="B72" s="76" t="s">
        <v>250</v>
      </c>
      <c r="C72" s="72" t="s">
        <v>191</v>
      </c>
      <c r="D72" s="71">
        <v>2</v>
      </c>
      <c r="E72" s="18">
        <v>71</v>
      </c>
      <c r="F72" s="18">
        <v>55</v>
      </c>
      <c r="G72" s="18">
        <v>63.17</v>
      </c>
      <c r="H72" s="18"/>
      <c r="I72" s="18" t="s">
        <v>94</v>
      </c>
      <c r="J72" s="91">
        <f t="shared" si="12"/>
        <v>63.06</v>
      </c>
      <c r="K72" s="85">
        <f t="shared" si="13"/>
        <v>126.12</v>
      </c>
    </row>
    <row r="73" spans="1:11" ht="35.1" customHeight="1">
      <c r="A73" s="69">
        <v>3</v>
      </c>
      <c r="B73" s="14" t="s">
        <v>251</v>
      </c>
      <c r="C73" s="70" t="s">
        <v>191</v>
      </c>
      <c r="D73" s="71">
        <v>2</v>
      </c>
      <c r="E73" s="18">
        <v>71</v>
      </c>
      <c r="F73" s="18">
        <v>76.989999999999995</v>
      </c>
      <c r="G73" s="18">
        <v>83</v>
      </c>
      <c r="H73" s="18" t="s">
        <v>94</v>
      </c>
      <c r="I73" s="18" t="s">
        <v>94</v>
      </c>
      <c r="J73" s="91">
        <f t="shared" si="12"/>
        <v>77</v>
      </c>
      <c r="K73" s="85">
        <f t="shared" si="13"/>
        <v>154</v>
      </c>
    </row>
    <row r="74" spans="1:11" ht="22.8">
      <c r="A74" s="69">
        <v>4</v>
      </c>
      <c r="B74" s="14" t="s">
        <v>252</v>
      </c>
      <c r="C74" s="70" t="s">
        <v>253</v>
      </c>
      <c r="D74" s="71">
        <v>1</v>
      </c>
      <c r="E74" s="18">
        <v>94</v>
      </c>
      <c r="F74" s="24">
        <v>92.42</v>
      </c>
      <c r="G74" s="24">
        <v>104.99</v>
      </c>
      <c r="H74" s="18" t="s">
        <v>94</v>
      </c>
      <c r="I74" s="18" t="s">
        <v>94</v>
      </c>
      <c r="J74" s="91">
        <f t="shared" si="12"/>
        <v>97.14</v>
      </c>
      <c r="K74" s="85">
        <f t="shared" si="13"/>
        <v>97.14</v>
      </c>
    </row>
    <row r="75" spans="1:11" ht="24" customHeight="1">
      <c r="A75" s="69">
        <v>5</v>
      </c>
      <c r="B75" s="14" t="s">
        <v>254</v>
      </c>
      <c r="C75" s="70" t="s">
        <v>253</v>
      </c>
      <c r="D75" s="71">
        <v>1</v>
      </c>
      <c r="E75" s="18">
        <v>81.900000000000006</v>
      </c>
      <c r="F75" s="18">
        <v>76.83</v>
      </c>
      <c r="G75" s="18">
        <v>78.900000000000006</v>
      </c>
      <c r="H75" s="18">
        <v>76.3</v>
      </c>
      <c r="I75" s="18" t="s">
        <v>94</v>
      </c>
      <c r="J75" s="91">
        <f t="shared" si="12"/>
        <v>78.48</v>
      </c>
      <c r="K75" s="85">
        <f t="shared" si="13"/>
        <v>78.48</v>
      </c>
    </row>
    <row r="76" spans="1:11" ht="12">
      <c r="A76" s="69">
        <v>6</v>
      </c>
      <c r="B76" s="14" t="s">
        <v>255</v>
      </c>
      <c r="C76" s="70" t="s">
        <v>253</v>
      </c>
      <c r="D76" s="71">
        <v>2</v>
      </c>
      <c r="E76" s="18">
        <v>12</v>
      </c>
      <c r="F76" s="18">
        <v>16.989999999999998</v>
      </c>
      <c r="G76" s="18">
        <v>13</v>
      </c>
      <c r="H76" s="18" t="s">
        <v>94</v>
      </c>
      <c r="I76" s="18" t="s">
        <v>94</v>
      </c>
      <c r="J76" s="91">
        <f t="shared" si="12"/>
        <v>14</v>
      </c>
      <c r="K76" s="85">
        <f t="shared" si="13"/>
        <v>28</v>
      </c>
    </row>
    <row r="77" spans="1:11" ht="12.9" customHeight="1">
      <c r="A77" s="69">
        <v>7</v>
      </c>
      <c r="B77" s="14" t="s">
        <v>256</v>
      </c>
      <c r="C77" s="70" t="s">
        <v>191</v>
      </c>
      <c r="D77" s="71">
        <v>2</v>
      </c>
      <c r="E77" s="18">
        <v>28.97</v>
      </c>
      <c r="F77" s="18">
        <v>25</v>
      </c>
      <c r="G77" s="18">
        <v>28</v>
      </c>
      <c r="H77" s="18">
        <v>38</v>
      </c>
      <c r="I77" s="18" t="s">
        <v>94</v>
      </c>
      <c r="J77" s="91">
        <f t="shared" si="12"/>
        <v>29.99</v>
      </c>
      <c r="K77" s="85">
        <f t="shared" si="13"/>
        <v>59.98</v>
      </c>
    </row>
    <row r="78" spans="1:11" ht="12">
      <c r="A78" s="69">
        <v>8</v>
      </c>
      <c r="B78" s="14" t="s">
        <v>239</v>
      </c>
      <c r="C78" s="70" t="s">
        <v>191</v>
      </c>
      <c r="D78" s="71">
        <v>1</v>
      </c>
      <c r="E78" s="18">
        <v>16.63</v>
      </c>
      <c r="F78" s="18">
        <v>15.65</v>
      </c>
      <c r="G78" s="18">
        <v>13.35</v>
      </c>
      <c r="H78" s="18">
        <v>16.25</v>
      </c>
      <c r="I78" s="18" t="s">
        <v>94</v>
      </c>
      <c r="J78" s="91">
        <f t="shared" si="12"/>
        <v>15.47</v>
      </c>
      <c r="K78" s="85">
        <f t="shared" si="13"/>
        <v>15.47</v>
      </c>
    </row>
    <row r="79" spans="1:11" ht="12">
      <c r="A79" s="77"/>
      <c r="B79" s="224" t="s">
        <v>209</v>
      </c>
      <c r="C79" s="224"/>
      <c r="D79" s="224"/>
      <c r="E79" s="224"/>
      <c r="F79" s="224"/>
      <c r="G79" s="224"/>
      <c r="H79" s="224"/>
      <c r="I79" s="224"/>
      <c r="J79" s="224"/>
      <c r="K79" s="88">
        <f>SUM(K71:K78)</f>
        <v>724.69</v>
      </c>
    </row>
    <row r="80" spans="1:11" ht="12">
      <c r="A80" s="221" t="s">
        <v>210</v>
      </c>
      <c r="B80" s="222"/>
      <c r="C80" s="222"/>
      <c r="D80" s="222"/>
      <c r="E80" s="222"/>
      <c r="F80" s="222"/>
      <c r="G80" s="222"/>
      <c r="H80" s="222"/>
      <c r="I80" s="222"/>
      <c r="J80" s="223"/>
      <c r="K80" s="88">
        <f>K79/12</f>
        <v>60.390833333333298</v>
      </c>
    </row>
    <row r="81" spans="1:11">
      <c r="A81" s="120"/>
      <c r="B81" s="106"/>
      <c r="C81" s="121"/>
      <c r="D81" s="82"/>
      <c r="E81" s="82"/>
      <c r="F81" s="82"/>
      <c r="G81" s="82"/>
      <c r="H81" s="82"/>
      <c r="I81" s="82"/>
      <c r="J81" s="82"/>
      <c r="K81" s="122"/>
    </row>
    <row r="82" spans="1:11">
      <c r="A82" s="120"/>
      <c r="B82" s="106"/>
      <c r="C82" s="121"/>
      <c r="D82" s="82"/>
      <c r="E82" s="82"/>
      <c r="F82" s="82"/>
      <c r="G82" s="82"/>
      <c r="H82" s="82"/>
      <c r="I82" s="82"/>
      <c r="J82" s="82"/>
      <c r="K82" s="122"/>
    </row>
    <row r="83" spans="1:11" ht="12">
      <c r="A83" s="220" t="s">
        <v>257</v>
      </c>
      <c r="B83" s="220"/>
      <c r="C83" s="220"/>
      <c r="D83" s="220"/>
      <c r="E83" s="220"/>
      <c r="F83" s="220"/>
      <c r="G83" s="220"/>
      <c r="H83" s="220"/>
      <c r="I83" s="220"/>
      <c r="J83" s="220"/>
      <c r="K83" s="220"/>
    </row>
    <row r="84" spans="1:11" ht="12">
      <c r="A84" s="220" t="s">
        <v>234</v>
      </c>
      <c r="B84" s="220"/>
      <c r="C84" s="220"/>
      <c r="D84" s="220"/>
      <c r="E84" s="220"/>
      <c r="F84" s="220"/>
      <c r="G84" s="220"/>
      <c r="H84" s="220"/>
      <c r="I84" s="220"/>
      <c r="J84" s="220"/>
      <c r="K84" s="220"/>
    </row>
    <row r="85" spans="1:11" ht="24">
      <c r="A85" s="77" t="s">
        <v>2</v>
      </c>
      <c r="B85" s="67" t="s">
        <v>190</v>
      </c>
      <c r="C85" s="67" t="s">
        <v>191</v>
      </c>
      <c r="D85" s="77" t="s">
        <v>192</v>
      </c>
      <c r="E85" s="67" t="s">
        <v>193</v>
      </c>
      <c r="F85" s="67" t="s">
        <v>194</v>
      </c>
      <c r="G85" s="67" t="s">
        <v>195</v>
      </c>
      <c r="H85" s="67" t="s">
        <v>196</v>
      </c>
      <c r="I85" s="67" t="s">
        <v>197</v>
      </c>
      <c r="J85" s="67" t="s">
        <v>198</v>
      </c>
      <c r="K85" s="77" t="s">
        <v>199</v>
      </c>
    </row>
    <row r="86" spans="1:11" ht="48" customHeight="1">
      <c r="A86" s="69">
        <v>1</v>
      </c>
      <c r="B86" s="14" t="s">
        <v>258</v>
      </c>
      <c r="C86" s="70" t="s">
        <v>191</v>
      </c>
      <c r="D86" s="71">
        <v>2</v>
      </c>
      <c r="E86" s="24">
        <v>232.23</v>
      </c>
      <c r="F86" s="24">
        <v>308.31</v>
      </c>
      <c r="G86" s="24">
        <v>327.2</v>
      </c>
      <c r="H86" s="18" t="s">
        <v>94</v>
      </c>
      <c r="I86" s="18" t="s">
        <v>94</v>
      </c>
      <c r="J86" s="91">
        <f t="shared" ref="J86:J93" si="14">ROUND((AVERAGE(E86:I86)),2)</f>
        <v>289.25</v>
      </c>
      <c r="K86" s="85">
        <f t="shared" ref="K86:K93" si="15">J86*D86</f>
        <v>578.5</v>
      </c>
    </row>
    <row r="87" spans="1:11" ht="34.200000000000003">
      <c r="A87" s="69">
        <v>2</v>
      </c>
      <c r="B87" s="76" t="s">
        <v>259</v>
      </c>
      <c r="C87" s="72" t="s">
        <v>191</v>
      </c>
      <c r="D87" s="71">
        <v>2</v>
      </c>
      <c r="E87" s="17">
        <v>270</v>
      </c>
      <c r="F87" s="17">
        <v>305.5</v>
      </c>
      <c r="G87" s="24">
        <v>189.9</v>
      </c>
      <c r="H87" s="18" t="s">
        <v>94</v>
      </c>
      <c r="I87" s="18" t="s">
        <v>94</v>
      </c>
      <c r="J87" s="91">
        <f t="shared" si="14"/>
        <v>255.13</v>
      </c>
      <c r="K87" s="85">
        <f t="shared" si="15"/>
        <v>510.26</v>
      </c>
    </row>
    <row r="88" spans="1:11" ht="36" customHeight="1">
      <c r="A88" s="69">
        <v>3</v>
      </c>
      <c r="B88" s="14" t="s">
        <v>260</v>
      </c>
      <c r="C88" s="70" t="s">
        <v>191</v>
      </c>
      <c r="D88" s="71">
        <v>2</v>
      </c>
      <c r="E88" s="18">
        <v>71</v>
      </c>
      <c r="F88" s="18">
        <v>55</v>
      </c>
      <c r="G88" s="18">
        <v>63.17</v>
      </c>
      <c r="H88" s="18" t="s">
        <v>94</v>
      </c>
      <c r="I88" s="18" t="s">
        <v>94</v>
      </c>
      <c r="J88" s="91">
        <f t="shared" si="14"/>
        <v>63.06</v>
      </c>
      <c r="K88" s="85">
        <f t="shared" si="15"/>
        <v>126.12</v>
      </c>
    </row>
    <row r="89" spans="1:11" ht="36" customHeight="1">
      <c r="A89" s="69">
        <v>4</v>
      </c>
      <c r="B89" s="14" t="s">
        <v>261</v>
      </c>
      <c r="C89" s="70" t="s">
        <v>191</v>
      </c>
      <c r="D89" s="71">
        <v>2</v>
      </c>
      <c r="E89" s="18">
        <v>71</v>
      </c>
      <c r="F89" s="18">
        <v>76.989999999999995</v>
      </c>
      <c r="G89" s="18">
        <v>83</v>
      </c>
      <c r="H89" s="18" t="s">
        <v>94</v>
      </c>
      <c r="I89" s="18" t="s">
        <v>94</v>
      </c>
      <c r="J89" s="91">
        <f t="shared" si="14"/>
        <v>77</v>
      </c>
      <c r="K89" s="85">
        <f t="shared" si="15"/>
        <v>154</v>
      </c>
    </row>
    <row r="90" spans="1:11" ht="45.6">
      <c r="A90" s="69">
        <v>5</v>
      </c>
      <c r="B90" s="14" t="s">
        <v>262</v>
      </c>
      <c r="C90" s="70" t="s">
        <v>253</v>
      </c>
      <c r="D90" s="71">
        <v>1</v>
      </c>
      <c r="E90" s="18">
        <v>94</v>
      </c>
      <c r="F90" s="18">
        <v>78.900000000000006</v>
      </c>
      <c r="G90" s="18">
        <v>76.83</v>
      </c>
      <c r="H90" s="24">
        <v>92.42</v>
      </c>
      <c r="I90" s="18" t="s">
        <v>94</v>
      </c>
      <c r="J90" s="91">
        <f t="shared" si="14"/>
        <v>85.54</v>
      </c>
      <c r="K90" s="85">
        <f t="shared" si="15"/>
        <v>85.54</v>
      </c>
    </row>
    <row r="91" spans="1:11" ht="12" customHeight="1">
      <c r="A91" s="69">
        <v>6</v>
      </c>
      <c r="B91" s="14" t="s">
        <v>255</v>
      </c>
      <c r="C91" s="70" t="s">
        <v>253</v>
      </c>
      <c r="D91" s="71">
        <v>2</v>
      </c>
      <c r="E91" s="18">
        <v>12</v>
      </c>
      <c r="F91" s="18">
        <v>16.989999999999998</v>
      </c>
      <c r="G91" s="18">
        <v>13</v>
      </c>
      <c r="H91" s="18" t="s">
        <v>94</v>
      </c>
      <c r="I91" s="18" t="s">
        <v>94</v>
      </c>
      <c r="J91" s="91">
        <f t="shared" si="14"/>
        <v>14</v>
      </c>
      <c r="K91" s="85">
        <f t="shared" si="15"/>
        <v>28</v>
      </c>
    </row>
    <row r="92" spans="1:11" ht="12">
      <c r="A92" s="69">
        <v>7</v>
      </c>
      <c r="B92" s="14" t="s">
        <v>263</v>
      </c>
      <c r="C92" s="70" t="s">
        <v>191</v>
      </c>
      <c r="D92" s="71">
        <v>1</v>
      </c>
      <c r="E92" s="18">
        <v>28.97</v>
      </c>
      <c r="F92" s="18">
        <v>25</v>
      </c>
      <c r="G92" s="18">
        <v>28</v>
      </c>
      <c r="H92" s="18">
        <v>38</v>
      </c>
      <c r="I92" s="18" t="s">
        <v>94</v>
      </c>
      <c r="J92" s="91">
        <f t="shared" si="14"/>
        <v>29.99</v>
      </c>
      <c r="K92" s="85">
        <f t="shared" si="15"/>
        <v>29.99</v>
      </c>
    </row>
    <row r="93" spans="1:11" ht="12" customHeight="1">
      <c r="A93" s="69">
        <v>8</v>
      </c>
      <c r="B93" s="14" t="s">
        <v>239</v>
      </c>
      <c r="C93" s="70" t="s">
        <v>191</v>
      </c>
      <c r="D93" s="71">
        <v>1</v>
      </c>
      <c r="E93" s="18">
        <v>16.63</v>
      </c>
      <c r="F93" s="18">
        <v>15.65</v>
      </c>
      <c r="G93" s="18">
        <v>13.35</v>
      </c>
      <c r="H93" s="18">
        <v>16.25</v>
      </c>
      <c r="I93" s="18" t="s">
        <v>94</v>
      </c>
      <c r="J93" s="91">
        <f t="shared" si="14"/>
        <v>15.47</v>
      </c>
      <c r="K93" s="85">
        <f t="shared" si="15"/>
        <v>15.47</v>
      </c>
    </row>
    <row r="94" spans="1:11" ht="12">
      <c r="A94" s="77"/>
      <c r="B94" s="224" t="s">
        <v>209</v>
      </c>
      <c r="C94" s="224"/>
      <c r="D94" s="224"/>
      <c r="E94" s="224"/>
      <c r="F94" s="224"/>
      <c r="G94" s="224"/>
      <c r="H94" s="224"/>
      <c r="I94" s="224"/>
      <c r="J94" s="224"/>
      <c r="K94" s="88">
        <f>SUM(K86:K93)</f>
        <v>1527.88</v>
      </c>
    </row>
    <row r="95" spans="1:11" ht="12">
      <c r="A95" s="221" t="s">
        <v>210</v>
      </c>
      <c r="B95" s="222"/>
      <c r="C95" s="222"/>
      <c r="D95" s="222"/>
      <c r="E95" s="222"/>
      <c r="F95" s="222"/>
      <c r="G95" s="222"/>
      <c r="H95" s="222"/>
      <c r="I95" s="222"/>
      <c r="J95" s="223"/>
      <c r="K95" s="88">
        <f>K94/12</f>
        <v>127.323333333333</v>
      </c>
    </row>
    <row r="96" spans="1:11">
      <c r="A96" s="120"/>
      <c r="B96" s="106"/>
      <c r="C96" s="121"/>
      <c r="D96" s="82"/>
      <c r="E96" s="82"/>
      <c r="F96" s="82"/>
      <c r="G96" s="82"/>
      <c r="H96" s="82"/>
      <c r="I96" s="82"/>
      <c r="J96" s="82"/>
      <c r="K96" s="122"/>
    </row>
    <row r="97" spans="1:11" ht="12">
      <c r="A97" s="220" t="s">
        <v>264</v>
      </c>
      <c r="B97" s="220"/>
      <c r="C97" s="220"/>
      <c r="D97" s="220"/>
      <c r="E97" s="220"/>
      <c r="F97" s="220"/>
      <c r="G97" s="220"/>
      <c r="H97" s="220"/>
      <c r="I97" s="220"/>
      <c r="J97" s="220"/>
      <c r="K97" s="220"/>
    </row>
    <row r="98" spans="1:11" ht="12">
      <c r="A98" s="220" t="s">
        <v>234</v>
      </c>
      <c r="B98" s="220"/>
      <c r="C98" s="220"/>
      <c r="D98" s="220"/>
      <c r="E98" s="220"/>
      <c r="F98" s="220"/>
      <c r="G98" s="220"/>
      <c r="H98" s="220"/>
      <c r="I98" s="220"/>
      <c r="J98" s="220"/>
      <c r="K98" s="220"/>
    </row>
    <row r="99" spans="1:11" ht="24">
      <c r="A99" s="77" t="s">
        <v>2</v>
      </c>
      <c r="B99" s="67" t="s">
        <v>190</v>
      </c>
      <c r="C99" s="67" t="s">
        <v>191</v>
      </c>
      <c r="D99" s="77" t="s">
        <v>192</v>
      </c>
      <c r="E99" s="67" t="s">
        <v>193</v>
      </c>
      <c r="F99" s="67" t="s">
        <v>194</v>
      </c>
      <c r="G99" s="67" t="s">
        <v>195</v>
      </c>
      <c r="H99" s="67" t="s">
        <v>196</v>
      </c>
      <c r="I99" s="67" t="s">
        <v>197</v>
      </c>
      <c r="J99" s="67" t="s">
        <v>198</v>
      </c>
      <c r="K99" s="77" t="s">
        <v>199</v>
      </c>
    </row>
    <row r="100" spans="1:11" ht="24" customHeight="1">
      <c r="A100" s="69">
        <v>1</v>
      </c>
      <c r="B100" s="14" t="s">
        <v>265</v>
      </c>
      <c r="C100" s="70" t="s">
        <v>191</v>
      </c>
      <c r="D100" s="71">
        <v>2</v>
      </c>
      <c r="E100" s="17">
        <v>26.59</v>
      </c>
      <c r="F100" s="18">
        <v>28.39</v>
      </c>
      <c r="G100" s="18">
        <v>25</v>
      </c>
      <c r="H100" s="18">
        <v>40</v>
      </c>
      <c r="I100" s="18" t="s">
        <v>94</v>
      </c>
      <c r="J100" s="91">
        <f t="shared" ref="J100:J105" si="16">ROUND((AVERAGE(E100:I100)),2)</f>
        <v>30</v>
      </c>
      <c r="K100" s="85">
        <f t="shared" ref="K100:K105" si="17">J100*D100</f>
        <v>60</v>
      </c>
    </row>
    <row r="101" spans="1:11" ht="22.8">
      <c r="A101" s="69">
        <v>2</v>
      </c>
      <c r="B101" s="76" t="s">
        <v>266</v>
      </c>
      <c r="C101" s="72" t="s">
        <v>191</v>
      </c>
      <c r="D101" s="71">
        <v>2</v>
      </c>
      <c r="E101" s="17">
        <v>63.98</v>
      </c>
      <c r="F101" s="17">
        <v>70</v>
      </c>
      <c r="G101" s="18">
        <v>71.98</v>
      </c>
      <c r="H101" s="18">
        <v>66.5</v>
      </c>
      <c r="I101" s="18" t="s">
        <v>94</v>
      </c>
      <c r="J101" s="91">
        <f t="shared" si="16"/>
        <v>68.12</v>
      </c>
      <c r="K101" s="85">
        <f t="shared" si="17"/>
        <v>136.24</v>
      </c>
    </row>
    <row r="102" spans="1:11" ht="39" customHeight="1">
      <c r="A102" s="69">
        <v>3</v>
      </c>
      <c r="B102" s="14" t="s">
        <v>267</v>
      </c>
      <c r="C102" s="70" t="s">
        <v>253</v>
      </c>
      <c r="D102" s="71">
        <v>1</v>
      </c>
      <c r="E102" s="18">
        <v>94</v>
      </c>
      <c r="F102" s="18">
        <v>78.900000000000006</v>
      </c>
      <c r="G102" s="18">
        <v>76.83</v>
      </c>
      <c r="H102" s="24">
        <v>92.42</v>
      </c>
      <c r="I102" s="18" t="s">
        <v>94</v>
      </c>
      <c r="J102" s="91">
        <f t="shared" si="16"/>
        <v>85.54</v>
      </c>
      <c r="K102" s="85">
        <f t="shared" si="17"/>
        <v>85.54</v>
      </c>
    </row>
    <row r="103" spans="1:11" ht="12">
      <c r="A103" s="69">
        <v>4</v>
      </c>
      <c r="B103" s="14" t="s">
        <v>255</v>
      </c>
      <c r="C103" s="70" t="s">
        <v>253</v>
      </c>
      <c r="D103" s="71">
        <v>2</v>
      </c>
      <c r="E103" s="18">
        <v>12</v>
      </c>
      <c r="F103" s="18">
        <v>16.989999999999998</v>
      </c>
      <c r="G103" s="18">
        <v>13</v>
      </c>
      <c r="H103" s="18" t="s">
        <v>94</v>
      </c>
      <c r="I103" s="18" t="s">
        <v>94</v>
      </c>
      <c r="J103" s="91">
        <f t="shared" si="16"/>
        <v>14</v>
      </c>
      <c r="K103" s="85">
        <f t="shared" si="17"/>
        <v>28</v>
      </c>
    </row>
    <row r="104" spans="1:11" ht="12" customHeight="1">
      <c r="A104" s="69">
        <v>5</v>
      </c>
      <c r="B104" s="14" t="s">
        <v>256</v>
      </c>
      <c r="C104" s="70" t="s">
        <v>191</v>
      </c>
      <c r="D104" s="71">
        <v>1</v>
      </c>
      <c r="E104" s="18">
        <v>28.97</v>
      </c>
      <c r="F104" s="18">
        <v>25</v>
      </c>
      <c r="G104" s="18">
        <v>28</v>
      </c>
      <c r="H104" s="18">
        <v>38</v>
      </c>
      <c r="I104" s="18" t="s">
        <v>94</v>
      </c>
      <c r="J104" s="91">
        <f t="shared" si="16"/>
        <v>29.99</v>
      </c>
      <c r="K104" s="85">
        <f t="shared" si="17"/>
        <v>29.99</v>
      </c>
    </row>
    <row r="105" spans="1:11" ht="12">
      <c r="A105" s="69">
        <v>6</v>
      </c>
      <c r="B105" s="14" t="s">
        <v>239</v>
      </c>
      <c r="C105" s="70" t="s">
        <v>191</v>
      </c>
      <c r="D105" s="71">
        <v>1</v>
      </c>
      <c r="E105" s="18">
        <v>16.63</v>
      </c>
      <c r="F105" s="18">
        <v>15.65</v>
      </c>
      <c r="G105" s="18">
        <v>13.35</v>
      </c>
      <c r="H105" s="18">
        <v>16.25</v>
      </c>
      <c r="I105" s="18" t="s">
        <v>94</v>
      </c>
      <c r="J105" s="91">
        <f t="shared" si="16"/>
        <v>15.47</v>
      </c>
      <c r="K105" s="85">
        <f t="shared" si="17"/>
        <v>15.47</v>
      </c>
    </row>
    <row r="106" spans="1:11" ht="12">
      <c r="A106" s="77"/>
      <c r="B106" s="224" t="s">
        <v>209</v>
      </c>
      <c r="C106" s="224"/>
      <c r="D106" s="224"/>
      <c r="E106" s="224"/>
      <c r="F106" s="224"/>
      <c r="G106" s="224"/>
      <c r="H106" s="224"/>
      <c r="I106" s="224"/>
      <c r="J106" s="224"/>
      <c r="K106" s="88">
        <f>SUM(K100:K105)</f>
        <v>355.24</v>
      </c>
    </row>
    <row r="107" spans="1:11" ht="12">
      <c r="A107" s="221" t="s">
        <v>210</v>
      </c>
      <c r="B107" s="222"/>
      <c r="C107" s="222"/>
      <c r="D107" s="222"/>
      <c r="E107" s="222"/>
      <c r="F107" s="222"/>
      <c r="G107" s="222"/>
      <c r="H107" s="222"/>
      <c r="I107" s="222"/>
      <c r="J107" s="223"/>
      <c r="K107" s="88">
        <f>K106/12</f>
        <v>29.6033333333333</v>
      </c>
    </row>
    <row r="108" spans="1:11">
      <c r="A108" s="120"/>
      <c r="B108" s="106"/>
      <c r="C108" s="121"/>
      <c r="D108" s="82"/>
      <c r="E108" s="82"/>
      <c r="F108" s="82"/>
      <c r="G108" s="82"/>
      <c r="H108" s="82"/>
      <c r="I108" s="82"/>
      <c r="J108" s="82"/>
      <c r="K108" s="122"/>
    </row>
  </sheetData>
  <mergeCells count="39">
    <mergeCell ref="A97:K97"/>
    <mergeCell ref="A98:K98"/>
    <mergeCell ref="B106:J106"/>
    <mergeCell ref="A107:J107"/>
    <mergeCell ref="A80:J80"/>
    <mergeCell ref="A83:K83"/>
    <mergeCell ref="A84:K84"/>
    <mergeCell ref="B94:J94"/>
    <mergeCell ref="A95:J95"/>
    <mergeCell ref="B65:J65"/>
    <mergeCell ref="A66:J66"/>
    <mergeCell ref="A68:K68"/>
    <mergeCell ref="A69:K69"/>
    <mergeCell ref="B79:J79"/>
    <mergeCell ref="A48:K48"/>
    <mergeCell ref="B55:J55"/>
    <mergeCell ref="A56:J56"/>
    <mergeCell ref="A58:K58"/>
    <mergeCell ref="A59:K59"/>
    <mergeCell ref="A36:K36"/>
    <mergeCell ref="A37:K37"/>
    <mergeCell ref="B44:J44"/>
    <mergeCell ref="A45:J45"/>
    <mergeCell ref="A47:K47"/>
    <mergeCell ref="A23:J23"/>
    <mergeCell ref="A25:K25"/>
    <mergeCell ref="A26:K26"/>
    <mergeCell ref="B33:J33"/>
    <mergeCell ref="A34:J34"/>
    <mergeCell ref="B12:J12"/>
    <mergeCell ref="A13:J13"/>
    <mergeCell ref="A15:K15"/>
    <mergeCell ref="A16:K16"/>
    <mergeCell ref="B22:J22"/>
    <mergeCell ref="A1:K1"/>
    <mergeCell ref="A2:K2"/>
    <mergeCell ref="A3:K3"/>
    <mergeCell ref="A4:K4"/>
    <mergeCell ref="A5:K5"/>
  </mergeCells>
  <pageMargins left="0.75" right="0.75" top="1" bottom="1" header="0.5" footer="0.5"/>
  <pageSetup paperSize="9" scale="60" orientation="portrait" r:id="rId1"/>
  <rowBreaks count="1" manualBreakCount="1">
    <brk id="4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60"/>
  <sheetViews>
    <sheetView view="pageBreakPreview" zoomScaleNormal="100" workbookViewId="0">
      <selection activeCell="R20" sqref="R20"/>
    </sheetView>
  </sheetViews>
  <sheetFormatPr defaultColWidth="9.109375" defaultRowHeight="11.4"/>
  <cols>
    <col min="1" max="1" width="9.109375" style="66"/>
    <col min="2" max="2" width="36.5546875" style="66" customWidth="1"/>
    <col min="3" max="4" width="9.109375" style="66"/>
    <col min="5" max="9" width="9.109375" style="66" hidden="1" customWidth="1"/>
    <col min="10" max="10" width="15.109375" style="66"/>
    <col min="11" max="11" width="27.33203125" style="66" customWidth="1"/>
    <col min="12" max="12" width="17" style="66" customWidth="1"/>
    <col min="13" max="13" width="13.5546875" style="66" customWidth="1"/>
    <col min="14" max="14" width="14.5546875" style="66" customWidth="1"/>
    <col min="15" max="16" width="9.109375" style="66"/>
    <col min="17" max="17" width="10" style="66"/>
    <col min="18" max="18" width="11" style="66"/>
    <col min="19" max="19" width="15.44140625" style="66" customWidth="1"/>
    <col min="20" max="20" width="11" style="66"/>
    <col min="21" max="21" width="11.6640625" style="66"/>
    <col min="22" max="22" width="14.88671875" style="66" customWidth="1"/>
    <col min="23" max="23" width="16.33203125" style="66" customWidth="1"/>
    <col min="24" max="24" width="12.33203125" style="66"/>
    <col min="25" max="25" width="29.109375" style="66" customWidth="1"/>
    <col min="26" max="26" width="4.33203125" style="66" customWidth="1"/>
    <col min="27" max="16384" width="9.109375" style="66"/>
  </cols>
  <sheetData>
    <row r="1" spans="1:26" s="63" customFormat="1" ht="13.8">
      <c r="A1" s="234" t="s">
        <v>268</v>
      </c>
      <c r="B1" s="235"/>
      <c r="C1" s="235"/>
      <c r="D1" s="235"/>
      <c r="E1" s="235"/>
      <c r="F1" s="235"/>
      <c r="G1" s="235"/>
      <c r="H1" s="235"/>
      <c r="I1" s="235"/>
      <c r="J1" s="235"/>
      <c r="K1" s="235"/>
      <c r="L1" s="235"/>
      <c r="M1" s="235"/>
      <c r="N1" s="235"/>
      <c r="O1" s="83"/>
      <c r="P1" s="83"/>
      <c r="Q1" s="83"/>
      <c r="R1" s="83"/>
      <c r="S1" s="83"/>
    </row>
    <row r="2" spans="1:26" s="63" customFormat="1" ht="13.8">
      <c r="L2" s="83"/>
      <c r="M2" s="83"/>
      <c r="N2" s="83"/>
      <c r="O2" s="83"/>
      <c r="P2" s="83"/>
      <c r="Q2" s="83"/>
      <c r="R2" s="83"/>
      <c r="S2" s="83"/>
    </row>
    <row r="3" spans="1:26" s="63" customFormat="1" ht="13.8">
      <c r="A3" s="236" t="s">
        <v>269</v>
      </c>
      <c r="B3" s="237"/>
      <c r="C3" s="237"/>
      <c r="D3" s="237"/>
      <c r="E3" s="237"/>
      <c r="F3" s="237"/>
      <c r="G3" s="237"/>
      <c r="H3" s="237"/>
      <c r="I3" s="237"/>
      <c r="J3" s="237"/>
      <c r="K3" s="237"/>
      <c r="L3" s="237"/>
      <c r="M3" s="237"/>
      <c r="N3" s="237"/>
      <c r="O3" s="83"/>
      <c r="P3" s="83"/>
      <c r="Q3" s="237" t="s">
        <v>270</v>
      </c>
      <c r="R3" s="237"/>
      <c r="S3" s="237"/>
      <c r="T3" s="237"/>
      <c r="U3" s="237"/>
      <c r="V3" s="237"/>
      <c r="W3" s="237"/>
      <c r="X3" s="237"/>
      <c r="Y3" s="237"/>
    </row>
    <row r="4" spans="1:26" s="63" customFormat="1" ht="14.4">
      <c r="A4" s="65"/>
      <c r="B4" s="65"/>
      <c r="C4" s="65"/>
      <c r="D4" s="65"/>
      <c r="E4" s="65"/>
      <c r="F4" s="65"/>
      <c r="G4" s="65"/>
      <c r="H4" s="65"/>
      <c r="I4" s="65"/>
      <c r="J4" s="65"/>
      <c r="K4" s="65"/>
      <c r="L4" s="65"/>
      <c r="M4" s="65"/>
      <c r="N4" s="65"/>
      <c r="O4" s="65"/>
      <c r="P4" s="65"/>
    </row>
    <row r="5" spans="1:26" ht="14.4">
      <c r="A5" s="220" t="s">
        <v>271</v>
      </c>
      <c r="B5" s="220"/>
      <c r="C5" s="220"/>
      <c r="D5" s="220"/>
      <c r="E5" s="220"/>
      <c r="F5" s="220"/>
      <c r="G5" s="220"/>
      <c r="H5" s="220"/>
      <c r="I5" s="220"/>
      <c r="J5" s="220"/>
      <c r="K5" s="220"/>
      <c r="L5" s="220"/>
      <c r="M5" s="220"/>
      <c r="N5" s="220"/>
      <c r="Q5" s="220" t="s">
        <v>272</v>
      </c>
      <c r="R5" s="220"/>
      <c r="S5" s="220"/>
      <c r="T5" s="220"/>
      <c r="U5" s="220"/>
      <c r="V5" s="220"/>
      <c r="W5" s="220"/>
      <c r="X5" s="220"/>
      <c r="Y5" s="220"/>
      <c r="Z5" s="65"/>
    </row>
    <row r="6" spans="1:26" ht="48">
      <c r="A6" s="220" t="s">
        <v>273</v>
      </c>
      <c r="B6" s="220"/>
      <c r="C6" s="220"/>
      <c r="D6" s="220"/>
      <c r="E6" s="220"/>
      <c r="F6" s="220"/>
      <c r="G6" s="220"/>
      <c r="H6" s="220"/>
      <c r="I6" s="220"/>
      <c r="J6" s="220"/>
      <c r="K6" s="220"/>
      <c r="L6" s="220"/>
      <c r="M6" s="220"/>
      <c r="N6" s="220"/>
      <c r="Q6" s="77" t="s">
        <v>2</v>
      </c>
      <c r="R6" s="67" t="s">
        <v>190</v>
      </c>
      <c r="S6" s="67" t="s">
        <v>191</v>
      </c>
      <c r="T6" s="77" t="s">
        <v>192</v>
      </c>
      <c r="U6" s="67" t="s">
        <v>274</v>
      </c>
      <c r="V6" s="67" t="s">
        <v>275</v>
      </c>
      <c r="W6" s="67" t="s">
        <v>276</v>
      </c>
      <c r="X6" s="67" t="s">
        <v>277</v>
      </c>
      <c r="Y6" s="67" t="s">
        <v>278</v>
      </c>
      <c r="Z6" s="64"/>
    </row>
    <row r="7" spans="1:26" ht="36">
      <c r="A7" s="68" t="s">
        <v>2</v>
      </c>
      <c r="B7" s="12" t="s">
        <v>190</v>
      </c>
      <c r="C7" s="12" t="s">
        <v>191</v>
      </c>
      <c r="D7" s="68" t="s">
        <v>192</v>
      </c>
      <c r="E7" s="12" t="s">
        <v>193</v>
      </c>
      <c r="F7" s="12" t="s">
        <v>194</v>
      </c>
      <c r="G7" s="12" t="s">
        <v>195</v>
      </c>
      <c r="H7" s="12" t="s">
        <v>196</v>
      </c>
      <c r="I7" s="12" t="s">
        <v>197</v>
      </c>
      <c r="J7" s="12" t="s">
        <v>274</v>
      </c>
      <c r="K7" s="12" t="s">
        <v>279</v>
      </c>
      <c r="L7" s="12" t="s">
        <v>276</v>
      </c>
      <c r="M7" s="12" t="s">
        <v>277</v>
      </c>
      <c r="N7" s="12" t="s">
        <v>278</v>
      </c>
      <c r="Q7" s="69">
        <v>1</v>
      </c>
      <c r="R7" s="98" t="s">
        <v>280</v>
      </c>
      <c r="S7" s="72" t="s">
        <v>191</v>
      </c>
      <c r="T7" s="71">
        <v>2</v>
      </c>
      <c r="U7" s="99">
        <v>1308.3699999999999</v>
      </c>
      <c r="V7" s="85">
        <f>U7*T7</f>
        <v>2616.7399999999998</v>
      </c>
      <c r="W7" s="100">
        <v>60</v>
      </c>
      <c r="X7" s="101">
        <f>ROUND(V7*0.8,2)</f>
        <v>2093.39</v>
      </c>
      <c r="Y7" s="103">
        <f>ROUND(X7/W7,2)</f>
        <v>34.89</v>
      </c>
    </row>
    <row r="8" spans="1:26" ht="15.9" customHeight="1">
      <c r="A8" s="69">
        <v>1</v>
      </c>
      <c r="B8" s="14" t="s">
        <v>281</v>
      </c>
      <c r="C8" s="70" t="s">
        <v>191</v>
      </c>
      <c r="D8" s="71">
        <v>2</v>
      </c>
      <c r="E8" s="17">
        <v>18.97</v>
      </c>
      <c r="F8" s="18">
        <v>15</v>
      </c>
      <c r="G8" s="18">
        <v>13.24</v>
      </c>
      <c r="H8" s="18">
        <v>10.8</v>
      </c>
      <c r="I8" s="18" t="s">
        <v>94</v>
      </c>
      <c r="J8" s="84">
        <f t="shared" ref="J8:J13" si="0">ROUND((AVERAGE(E8:I8)),2)</f>
        <v>14.5</v>
      </c>
      <c r="K8" s="85">
        <f t="shared" ref="K8:K13" si="1">J8*D8</f>
        <v>29</v>
      </c>
      <c r="L8" s="86">
        <v>24</v>
      </c>
      <c r="M8" s="87">
        <f t="shared" ref="M8:M13" si="2">ROUND(K8*0.8,2)</f>
        <v>23.2</v>
      </c>
      <c r="N8" s="85">
        <f t="shared" ref="N8:N13" si="3">ROUND(M8/L8,2)</f>
        <v>0.97</v>
      </c>
      <c r="Q8" s="238" t="s">
        <v>282</v>
      </c>
      <c r="R8" s="239"/>
      <c r="S8" s="239"/>
      <c r="T8" s="239"/>
      <c r="U8" s="239"/>
      <c r="V8" s="239"/>
      <c r="W8" s="239"/>
      <c r="X8" s="240"/>
      <c r="Y8" s="104">
        <v>17</v>
      </c>
    </row>
    <row r="9" spans="1:26" ht="12">
      <c r="A9" s="69">
        <v>2</v>
      </c>
      <c r="B9" s="14" t="s">
        <v>283</v>
      </c>
      <c r="C9" s="72" t="s">
        <v>191</v>
      </c>
      <c r="D9" s="71">
        <v>1</v>
      </c>
      <c r="E9" s="17">
        <v>22.89</v>
      </c>
      <c r="F9" s="21">
        <v>26.8</v>
      </c>
      <c r="G9" s="18">
        <v>19</v>
      </c>
      <c r="H9" s="18" t="s">
        <v>94</v>
      </c>
      <c r="I9" s="18" t="s">
        <v>94</v>
      </c>
      <c r="J9" s="84">
        <f t="shared" si="0"/>
        <v>22.9</v>
      </c>
      <c r="K9" s="85">
        <f t="shared" si="1"/>
        <v>22.9</v>
      </c>
      <c r="L9" s="86">
        <v>24</v>
      </c>
      <c r="M9" s="87">
        <f t="shared" si="2"/>
        <v>18.32</v>
      </c>
      <c r="N9" s="85">
        <f t="shared" si="3"/>
        <v>0.76</v>
      </c>
      <c r="Q9" s="238" t="s">
        <v>284</v>
      </c>
      <c r="R9" s="239"/>
      <c r="S9" s="239"/>
      <c r="T9" s="239"/>
      <c r="U9" s="239"/>
      <c r="V9" s="239"/>
      <c r="W9" s="239"/>
      <c r="X9" s="240"/>
      <c r="Y9" s="105">
        <f>ROUND(Y7/Y8,2)</f>
        <v>2.0499999999999998</v>
      </c>
    </row>
    <row r="10" spans="1:26" ht="12">
      <c r="A10" s="73">
        <v>3</v>
      </c>
      <c r="B10" s="14" t="s">
        <v>285</v>
      </c>
      <c r="C10" s="70" t="s">
        <v>191</v>
      </c>
      <c r="D10" s="71">
        <v>1</v>
      </c>
      <c r="E10" s="23">
        <v>23.75</v>
      </c>
      <c r="F10" s="17">
        <v>25</v>
      </c>
      <c r="G10" s="32">
        <v>24.1</v>
      </c>
      <c r="H10" s="18">
        <v>20</v>
      </c>
      <c r="I10" s="18" t="s">
        <v>94</v>
      </c>
      <c r="J10" s="84">
        <f t="shared" si="0"/>
        <v>23.21</v>
      </c>
      <c r="K10" s="85">
        <f t="shared" si="1"/>
        <v>23.21</v>
      </c>
      <c r="L10" s="86">
        <v>24</v>
      </c>
      <c r="M10" s="87">
        <f t="shared" si="2"/>
        <v>18.57</v>
      </c>
      <c r="N10" s="85">
        <f t="shared" si="3"/>
        <v>0.77</v>
      </c>
      <c r="Q10" s="102"/>
    </row>
    <row r="11" spans="1:26" ht="17.100000000000001" customHeight="1">
      <c r="A11" s="69">
        <v>4</v>
      </c>
      <c r="B11" s="14" t="s">
        <v>286</v>
      </c>
      <c r="C11" s="70" t="s">
        <v>191</v>
      </c>
      <c r="D11" s="71">
        <v>1</v>
      </c>
      <c r="E11" s="18">
        <v>16.8</v>
      </c>
      <c r="F11" s="18">
        <v>18</v>
      </c>
      <c r="G11" s="18">
        <v>18.899999999999999</v>
      </c>
      <c r="H11" s="18" t="s">
        <v>94</v>
      </c>
      <c r="I11" s="18" t="s">
        <v>94</v>
      </c>
      <c r="J11" s="84">
        <f t="shared" si="0"/>
        <v>17.899999999999999</v>
      </c>
      <c r="K11" s="85">
        <f t="shared" si="1"/>
        <v>17.899999999999999</v>
      </c>
      <c r="L11" s="86">
        <v>24</v>
      </c>
      <c r="M11" s="87">
        <f t="shared" si="2"/>
        <v>14.32</v>
      </c>
      <c r="N11" s="85">
        <f t="shared" si="3"/>
        <v>0.6</v>
      </c>
      <c r="Q11" s="102"/>
    </row>
    <row r="12" spans="1:26" ht="12">
      <c r="A12" s="69">
        <v>5</v>
      </c>
      <c r="B12" s="14" t="s">
        <v>287</v>
      </c>
      <c r="C12" s="70" t="s">
        <v>191</v>
      </c>
      <c r="D12" s="71">
        <v>1</v>
      </c>
      <c r="E12" s="18">
        <v>7.5</v>
      </c>
      <c r="F12" s="18">
        <v>8.9499999999999993</v>
      </c>
      <c r="G12" s="18">
        <v>8.01</v>
      </c>
      <c r="H12" s="18">
        <v>8.98</v>
      </c>
      <c r="I12" s="18"/>
      <c r="J12" s="84">
        <f t="shared" si="0"/>
        <v>8.36</v>
      </c>
      <c r="K12" s="85">
        <f t="shared" si="1"/>
        <v>8.36</v>
      </c>
      <c r="L12" s="86">
        <v>24</v>
      </c>
      <c r="M12" s="87">
        <f t="shared" si="2"/>
        <v>6.69</v>
      </c>
      <c r="N12" s="85">
        <f t="shared" si="3"/>
        <v>0.28000000000000003</v>
      </c>
      <c r="Q12" s="102"/>
    </row>
    <row r="13" spans="1:26" ht="24" customHeight="1">
      <c r="A13" s="69">
        <v>6</v>
      </c>
      <c r="B13" s="14" t="s">
        <v>288</v>
      </c>
      <c r="C13" s="70" t="s">
        <v>191</v>
      </c>
      <c r="D13" s="71">
        <v>1</v>
      </c>
      <c r="E13" s="18">
        <v>96</v>
      </c>
      <c r="F13" s="18">
        <v>90</v>
      </c>
      <c r="G13" s="18">
        <v>85</v>
      </c>
      <c r="H13" s="18" t="s">
        <v>94</v>
      </c>
      <c r="I13" s="18" t="s">
        <v>94</v>
      </c>
      <c r="J13" s="84">
        <f t="shared" si="0"/>
        <v>90.33</v>
      </c>
      <c r="K13" s="85">
        <f t="shared" si="1"/>
        <v>90.33</v>
      </c>
      <c r="L13" s="86">
        <v>24</v>
      </c>
      <c r="M13" s="87">
        <f t="shared" si="2"/>
        <v>72.260000000000005</v>
      </c>
      <c r="N13" s="85">
        <f t="shared" si="3"/>
        <v>3.01</v>
      </c>
      <c r="Q13" s="64"/>
      <c r="R13" s="64"/>
      <c r="S13" s="64"/>
      <c r="T13" s="64"/>
      <c r="U13" s="64"/>
      <c r="V13" s="64"/>
      <c r="W13" s="64"/>
      <c r="X13" s="64"/>
      <c r="Y13" s="64"/>
      <c r="Z13" s="64"/>
    </row>
    <row r="14" spans="1:26" ht="12">
      <c r="A14" s="74"/>
      <c r="B14" s="241" t="s">
        <v>289</v>
      </c>
      <c r="C14" s="242"/>
      <c r="D14" s="242"/>
      <c r="E14" s="242"/>
      <c r="F14" s="242"/>
      <c r="G14" s="242"/>
      <c r="H14" s="242"/>
      <c r="I14" s="242"/>
      <c r="J14" s="242"/>
      <c r="K14" s="242"/>
      <c r="L14" s="242"/>
      <c r="M14" s="243"/>
      <c r="N14" s="88">
        <f>SUM(N8:N13)</f>
        <v>6.39</v>
      </c>
    </row>
    <row r="15" spans="1:26">
      <c r="A15" s="244" t="s">
        <v>290</v>
      </c>
      <c r="B15" s="244"/>
      <c r="C15" s="244"/>
      <c r="D15" s="244"/>
      <c r="E15" s="244"/>
      <c r="F15" s="244"/>
      <c r="G15" s="244"/>
      <c r="H15" s="244"/>
      <c r="I15" s="244"/>
      <c r="J15" s="244"/>
      <c r="K15" s="244"/>
      <c r="L15" s="244"/>
      <c r="M15" s="244"/>
      <c r="N15" s="89">
        <f>Y9</f>
        <v>2.0499999999999998</v>
      </c>
    </row>
    <row r="16" spans="1:26">
      <c r="A16" s="244" t="s">
        <v>291</v>
      </c>
      <c r="B16" s="244"/>
      <c r="C16" s="244"/>
      <c r="D16" s="244"/>
      <c r="E16" s="244"/>
      <c r="F16" s="244"/>
      <c r="G16" s="244"/>
      <c r="H16" s="244"/>
      <c r="I16" s="244"/>
      <c r="J16" s="244"/>
      <c r="K16" s="244"/>
      <c r="L16" s="244"/>
      <c r="M16" s="244"/>
      <c r="N16" s="89">
        <f>N143</f>
        <v>11.138235294117599</v>
      </c>
    </row>
    <row r="17" spans="1:26" ht="12">
      <c r="A17" s="245" t="s">
        <v>292</v>
      </c>
      <c r="B17" s="245"/>
      <c r="C17" s="245"/>
      <c r="D17" s="245"/>
      <c r="E17" s="245"/>
      <c r="F17" s="245"/>
      <c r="G17" s="245"/>
      <c r="H17" s="245"/>
      <c r="I17" s="245"/>
      <c r="J17" s="245"/>
      <c r="K17" s="245"/>
      <c r="L17" s="245"/>
      <c r="M17" s="245"/>
      <c r="N17" s="90">
        <f>SUM(N14:N16)</f>
        <v>19.578235294117601</v>
      </c>
      <c r="O17" s="64"/>
      <c r="P17" s="64"/>
      <c r="Q17" s="64"/>
    </row>
    <row r="18" spans="1:26" ht="12">
      <c r="A18" s="64"/>
      <c r="B18" s="64"/>
      <c r="C18" s="64"/>
      <c r="D18" s="64"/>
      <c r="E18" s="64"/>
      <c r="F18" s="64"/>
      <c r="G18" s="64"/>
      <c r="H18" s="64"/>
      <c r="I18" s="64"/>
      <c r="J18" s="64"/>
      <c r="K18" s="64"/>
      <c r="L18" s="64"/>
      <c r="M18" s="64"/>
      <c r="N18" s="64"/>
      <c r="O18" s="64"/>
      <c r="P18" s="64"/>
      <c r="Q18" s="64"/>
    </row>
    <row r="19" spans="1:26" ht="12">
      <c r="A19" s="220" t="s">
        <v>293</v>
      </c>
      <c r="B19" s="220"/>
      <c r="C19" s="220"/>
      <c r="D19" s="220"/>
      <c r="E19" s="220"/>
      <c r="F19" s="220"/>
      <c r="G19" s="220"/>
      <c r="H19" s="220"/>
      <c r="I19" s="220"/>
      <c r="J19" s="220"/>
      <c r="K19" s="220"/>
      <c r="L19" s="220"/>
      <c r="M19" s="220"/>
      <c r="N19" s="220"/>
      <c r="O19" s="64"/>
      <c r="P19" s="64"/>
      <c r="Q19" s="64"/>
    </row>
    <row r="20" spans="1:26" ht="12">
      <c r="A20" s="220" t="s">
        <v>273</v>
      </c>
      <c r="B20" s="220"/>
      <c r="C20" s="220"/>
      <c r="D20" s="220"/>
      <c r="E20" s="220"/>
      <c r="F20" s="220"/>
      <c r="G20" s="220"/>
      <c r="H20" s="220"/>
      <c r="I20" s="220"/>
      <c r="J20" s="220"/>
      <c r="K20" s="220"/>
      <c r="L20" s="220"/>
      <c r="M20" s="220"/>
      <c r="N20" s="220"/>
      <c r="O20" s="64"/>
      <c r="P20" s="64"/>
      <c r="Q20" s="64"/>
    </row>
    <row r="21" spans="1:26" ht="36">
      <c r="A21" s="68" t="s">
        <v>2</v>
      </c>
      <c r="B21" s="12" t="s">
        <v>190</v>
      </c>
      <c r="C21" s="12" t="s">
        <v>191</v>
      </c>
      <c r="D21" s="68" t="s">
        <v>192</v>
      </c>
      <c r="E21" s="12" t="s">
        <v>193</v>
      </c>
      <c r="F21" s="12" t="s">
        <v>194</v>
      </c>
      <c r="G21" s="12" t="s">
        <v>195</v>
      </c>
      <c r="H21" s="12" t="s">
        <v>196</v>
      </c>
      <c r="I21" s="12" t="s">
        <v>197</v>
      </c>
      <c r="J21" s="12" t="s">
        <v>274</v>
      </c>
      <c r="K21" s="12" t="s">
        <v>279</v>
      </c>
      <c r="L21" s="12" t="s">
        <v>276</v>
      </c>
      <c r="M21" s="12" t="s">
        <v>277</v>
      </c>
      <c r="N21" s="12" t="s">
        <v>278</v>
      </c>
      <c r="O21" s="64"/>
      <c r="P21" s="64"/>
      <c r="Q21" s="64"/>
    </row>
    <row r="22" spans="1:26" ht="23.1" customHeight="1">
      <c r="A22" s="69">
        <v>1</v>
      </c>
      <c r="B22" s="14" t="s">
        <v>294</v>
      </c>
      <c r="C22" s="70" t="s">
        <v>191</v>
      </c>
      <c r="D22" s="71">
        <v>1</v>
      </c>
      <c r="E22" s="17">
        <v>33</v>
      </c>
      <c r="F22" s="18">
        <v>35</v>
      </c>
      <c r="G22" s="18">
        <v>27.6</v>
      </c>
      <c r="H22" s="18">
        <v>29.1</v>
      </c>
      <c r="I22" s="18" t="s">
        <v>94</v>
      </c>
      <c r="J22" s="91">
        <f t="shared" ref="J22:J31" si="4">ROUND((AVERAGE(E22:I22)),2)</f>
        <v>31.18</v>
      </c>
      <c r="K22" s="85">
        <f t="shared" ref="K22:K31" si="5">J22*D22</f>
        <v>31.18</v>
      </c>
      <c r="L22" s="86">
        <v>24</v>
      </c>
      <c r="M22" s="87">
        <f t="shared" ref="M22:M31" si="6">ROUND(K22*0.8,2)</f>
        <v>24.94</v>
      </c>
      <c r="N22" s="85">
        <f t="shared" ref="N22:N31" si="7">ROUND(M22/L22,2)</f>
        <v>1.04</v>
      </c>
      <c r="O22" s="64"/>
      <c r="P22" s="64"/>
      <c r="Q22" s="64"/>
    </row>
    <row r="23" spans="1:26" ht="12">
      <c r="A23" s="69">
        <v>2</v>
      </c>
      <c r="B23" s="76" t="s">
        <v>295</v>
      </c>
      <c r="C23" s="72" t="s">
        <v>191</v>
      </c>
      <c r="D23" s="71">
        <v>1</v>
      </c>
      <c r="E23" s="17">
        <v>16.899999999999999</v>
      </c>
      <c r="F23" s="21">
        <v>19</v>
      </c>
      <c r="G23" s="18">
        <v>20</v>
      </c>
      <c r="H23" s="18">
        <v>18</v>
      </c>
      <c r="I23" s="18" t="s">
        <v>94</v>
      </c>
      <c r="J23" s="91">
        <f t="shared" si="4"/>
        <v>18.48</v>
      </c>
      <c r="K23" s="85">
        <f t="shared" si="5"/>
        <v>18.48</v>
      </c>
      <c r="L23" s="86">
        <v>24</v>
      </c>
      <c r="M23" s="87">
        <f t="shared" si="6"/>
        <v>14.78</v>
      </c>
      <c r="N23" s="85">
        <f t="shared" si="7"/>
        <v>0.62</v>
      </c>
      <c r="O23" s="64"/>
      <c r="P23" s="64"/>
      <c r="Q23" s="64"/>
      <c r="R23" s="64"/>
      <c r="S23" s="64"/>
      <c r="T23" s="64"/>
      <c r="U23" s="64"/>
      <c r="V23" s="64"/>
      <c r="W23" s="64"/>
      <c r="X23" s="64"/>
      <c r="Y23" s="64"/>
      <c r="Z23" s="64"/>
    </row>
    <row r="24" spans="1:26" ht="23.1" customHeight="1">
      <c r="A24" s="73">
        <v>3</v>
      </c>
      <c r="B24" s="14" t="s">
        <v>296</v>
      </c>
      <c r="C24" s="70" t="s">
        <v>191</v>
      </c>
      <c r="D24" s="71">
        <v>1</v>
      </c>
      <c r="E24" s="23">
        <v>800</v>
      </c>
      <c r="F24" s="24">
        <v>974.02</v>
      </c>
      <c r="G24" s="24">
        <v>822.5</v>
      </c>
      <c r="H24" s="18" t="s">
        <v>94</v>
      </c>
      <c r="I24" s="18" t="s">
        <v>94</v>
      </c>
      <c r="J24" s="91">
        <f t="shared" si="4"/>
        <v>865.51</v>
      </c>
      <c r="K24" s="85">
        <f t="shared" si="5"/>
        <v>865.51</v>
      </c>
      <c r="L24" s="86">
        <v>60</v>
      </c>
      <c r="M24" s="87">
        <f t="shared" si="6"/>
        <v>692.41</v>
      </c>
      <c r="N24" s="85">
        <f t="shared" si="7"/>
        <v>11.54</v>
      </c>
      <c r="O24" s="64"/>
      <c r="P24" s="64"/>
      <c r="Q24" s="64"/>
      <c r="R24" s="64"/>
      <c r="S24" s="64"/>
      <c r="T24" s="64"/>
      <c r="U24" s="64"/>
      <c r="V24" s="64"/>
      <c r="W24" s="64"/>
      <c r="X24" s="64"/>
      <c r="Y24" s="64"/>
      <c r="Z24" s="64"/>
    </row>
    <row r="25" spans="1:26" ht="12">
      <c r="A25" s="69">
        <v>4</v>
      </c>
      <c r="B25" s="14" t="s">
        <v>297</v>
      </c>
      <c r="C25" s="70" t="s">
        <v>191</v>
      </c>
      <c r="D25" s="71">
        <v>1</v>
      </c>
      <c r="E25" s="18">
        <v>32</v>
      </c>
      <c r="F25" s="18">
        <v>28.45</v>
      </c>
      <c r="G25" s="18">
        <v>30</v>
      </c>
      <c r="H25" s="18" t="s">
        <v>94</v>
      </c>
      <c r="I25" s="18" t="s">
        <v>94</v>
      </c>
      <c r="J25" s="91">
        <f t="shared" si="4"/>
        <v>30.15</v>
      </c>
      <c r="K25" s="85">
        <f t="shared" si="5"/>
        <v>30.15</v>
      </c>
      <c r="L25" s="86">
        <v>24</v>
      </c>
      <c r="M25" s="87">
        <f t="shared" si="6"/>
        <v>24.12</v>
      </c>
      <c r="N25" s="85">
        <f t="shared" si="7"/>
        <v>1.01</v>
      </c>
      <c r="O25" s="64"/>
      <c r="P25" s="64"/>
      <c r="Q25" s="64"/>
      <c r="R25" s="64"/>
      <c r="S25" s="64"/>
      <c r="T25" s="64"/>
      <c r="U25" s="64"/>
      <c r="V25" s="64"/>
      <c r="W25" s="64"/>
      <c r="X25" s="64"/>
      <c r="Y25" s="64"/>
      <c r="Z25" s="64"/>
    </row>
    <row r="26" spans="1:26" ht="14.1" customHeight="1">
      <c r="A26" s="69">
        <v>5</v>
      </c>
      <c r="B26" s="14" t="s">
        <v>298</v>
      </c>
      <c r="C26" s="70" t="s">
        <v>191</v>
      </c>
      <c r="D26" s="71">
        <v>1</v>
      </c>
      <c r="E26" s="18">
        <v>34.979999999999997</v>
      </c>
      <c r="F26" s="18">
        <v>35</v>
      </c>
      <c r="G26" s="18">
        <v>29.97</v>
      </c>
      <c r="H26" s="18">
        <v>22.57</v>
      </c>
      <c r="I26" s="18" t="s">
        <v>94</v>
      </c>
      <c r="J26" s="91">
        <f t="shared" si="4"/>
        <v>30.63</v>
      </c>
      <c r="K26" s="85">
        <f t="shared" si="5"/>
        <v>30.63</v>
      </c>
      <c r="L26" s="86">
        <v>24</v>
      </c>
      <c r="M26" s="87">
        <f t="shared" si="6"/>
        <v>24.5</v>
      </c>
      <c r="N26" s="85">
        <f t="shared" si="7"/>
        <v>1.02</v>
      </c>
      <c r="O26" s="64"/>
      <c r="P26" s="64"/>
      <c r="Q26" s="64"/>
      <c r="R26" s="64"/>
      <c r="S26" s="64"/>
      <c r="T26" s="64"/>
      <c r="U26" s="64"/>
      <c r="V26" s="64"/>
      <c r="W26" s="64"/>
      <c r="X26" s="64"/>
      <c r="Y26" s="64"/>
      <c r="Z26" s="64"/>
    </row>
    <row r="27" spans="1:26" ht="12">
      <c r="A27" s="69">
        <v>6</v>
      </c>
      <c r="B27" s="14" t="s">
        <v>299</v>
      </c>
      <c r="C27" s="70" t="s">
        <v>191</v>
      </c>
      <c r="D27" s="71">
        <v>1</v>
      </c>
      <c r="E27" s="18">
        <v>17</v>
      </c>
      <c r="F27" s="18">
        <v>15.8</v>
      </c>
      <c r="G27" s="18">
        <v>20</v>
      </c>
      <c r="H27" s="18">
        <v>17</v>
      </c>
      <c r="I27" s="18" t="s">
        <v>94</v>
      </c>
      <c r="J27" s="91">
        <f t="shared" si="4"/>
        <v>17.45</v>
      </c>
      <c r="K27" s="85">
        <f t="shared" si="5"/>
        <v>17.45</v>
      </c>
      <c r="L27" s="86">
        <v>24</v>
      </c>
      <c r="M27" s="87">
        <f t="shared" si="6"/>
        <v>13.96</v>
      </c>
      <c r="N27" s="85">
        <f t="shared" si="7"/>
        <v>0.57999999999999996</v>
      </c>
      <c r="O27" s="64"/>
      <c r="P27" s="64"/>
      <c r="Q27" s="64"/>
      <c r="R27" s="64"/>
      <c r="S27" s="64"/>
      <c r="T27" s="64"/>
      <c r="U27" s="64"/>
      <c r="V27" s="64"/>
    </row>
    <row r="28" spans="1:26" ht="32.1" customHeight="1">
      <c r="A28" s="69">
        <v>7</v>
      </c>
      <c r="B28" s="14" t="s">
        <v>300</v>
      </c>
      <c r="C28" s="70" t="s">
        <v>191</v>
      </c>
      <c r="D28" s="71">
        <v>1</v>
      </c>
      <c r="E28" s="18">
        <v>47.46</v>
      </c>
      <c r="F28" s="18">
        <v>49.9</v>
      </c>
      <c r="G28" s="18">
        <v>36.1</v>
      </c>
      <c r="H28" s="18" t="s">
        <v>94</v>
      </c>
      <c r="I28" s="18" t="s">
        <v>94</v>
      </c>
      <c r="J28" s="91">
        <f t="shared" si="4"/>
        <v>44.49</v>
      </c>
      <c r="K28" s="85">
        <f t="shared" si="5"/>
        <v>44.49</v>
      </c>
      <c r="L28" s="86">
        <v>24</v>
      </c>
      <c r="M28" s="87">
        <f t="shared" si="6"/>
        <v>35.590000000000003</v>
      </c>
      <c r="N28" s="85">
        <f t="shared" si="7"/>
        <v>1.48</v>
      </c>
      <c r="O28" s="64"/>
      <c r="P28" s="64"/>
      <c r="Q28" s="64"/>
      <c r="R28" s="64"/>
      <c r="S28" s="64"/>
      <c r="T28" s="64"/>
      <c r="U28" s="64"/>
      <c r="V28" s="64"/>
    </row>
    <row r="29" spans="1:26" ht="23.1" customHeight="1">
      <c r="A29" s="69">
        <v>8</v>
      </c>
      <c r="B29" s="14" t="s">
        <v>301</v>
      </c>
      <c r="C29" s="70" t="s">
        <v>191</v>
      </c>
      <c r="D29" s="71">
        <v>1</v>
      </c>
      <c r="E29" s="18">
        <v>275.95999999999998</v>
      </c>
      <c r="F29" s="18">
        <v>260.76</v>
      </c>
      <c r="G29" s="18">
        <v>264</v>
      </c>
      <c r="H29" s="18" t="s">
        <v>94</v>
      </c>
      <c r="I29" s="18" t="s">
        <v>94</v>
      </c>
      <c r="J29" s="91">
        <f t="shared" si="4"/>
        <v>266.91000000000003</v>
      </c>
      <c r="K29" s="85">
        <f t="shared" si="5"/>
        <v>266.91000000000003</v>
      </c>
      <c r="L29" s="86">
        <v>60</v>
      </c>
      <c r="M29" s="87">
        <f t="shared" si="6"/>
        <v>213.53</v>
      </c>
      <c r="N29" s="85">
        <f t="shared" si="7"/>
        <v>3.56</v>
      </c>
      <c r="O29" s="64"/>
      <c r="P29" s="64"/>
      <c r="Q29" s="64"/>
      <c r="R29" s="64"/>
      <c r="S29" s="64"/>
      <c r="T29" s="64"/>
      <c r="U29" s="64"/>
      <c r="V29" s="64"/>
    </row>
    <row r="30" spans="1:26" ht="22.8">
      <c r="A30" s="69">
        <v>9</v>
      </c>
      <c r="B30" s="14" t="s">
        <v>302</v>
      </c>
      <c r="C30" s="70" t="s">
        <v>191</v>
      </c>
      <c r="D30" s="71">
        <v>1</v>
      </c>
      <c r="E30" s="18">
        <v>85.96</v>
      </c>
      <c r="F30" s="18">
        <v>78.989999999999995</v>
      </c>
      <c r="G30" s="18">
        <v>65.55</v>
      </c>
      <c r="H30" s="18" t="s">
        <v>94</v>
      </c>
      <c r="I30" s="18" t="s">
        <v>94</v>
      </c>
      <c r="J30" s="91">
        <f t="shared" si="4"/>
        <v>76.83</v>
      </c>
      <c r="K30" s="85">
        <f t="shared" si="5"/>
        <v>76.83</v>
      </c>
      <c r="L30" s="86">
        <v>24</v>
      </c>
      <c r="M30" s="87">
        <f t="shared" si="6"/>
        <v>61.46</v>
      </c>
      <c r="N30" s="85">
        <f t="shared" si="7"/>
        <v>2.56</v>
      </c>
      <c r="O30" s="64"/>
      <c r="P30" s="64"/>
      <c r="Q30" s="64"/>
      <c r="R30" s="64"/>
      <c r="S30" s="64"/>
      <c r="T30" s="64"/>
      <c r="U30" s="64"/>
      <c r="V30" s="64"/>
    </row>
    <row r="31" spans="1:26" ht="22.8">
      <c r="A31" s="69">
        <v>10</v>
      </c>
      <c r="B31" s="14" t="s">
        <v>288</v>
      </c>
      <c r="C31" s="70" t="s">
        <v>191</v>
      </c>
      <c r="D31" s="71">
        <v>1</v>
      </c>
      <c r="E31" s="18">
        <v>96</v>
      </c>
      <c r="F31" s="18">
        <v>90</v>
      </c>
      <c r="G31" s="18">
        <v>85</v>
      </c>
      <c r="H31" s="18" t="s">
        <v>94</v>
      </c>
      <c r="I31" s="18" t="s">
        <v>94</v>
      </c>
      <c r="J31" s="91">
        <f t="shared" si="4"/>
        <v>90.33</v>
      </c>
      <c r="K31" s="85">
        <f t="shared" si="5"/>
        <v>90.33</v>
      </c>
      <c r="L31" s="86">
        <v>24</v>
      </c>
      <c r="M31" s="87">
        <f t="shared" si="6"/>
        <v>72.260000000000005</v>
      </c>
      <c r="N31" s="85">
        <f t="shared" si="7"/>
        <v>3.01</v>
      </c>
      <c r="O31" s="64"/>
      <c r="P31" s="64"/>
      <c r="Q31" s="64"/>
      <c r="R31" s="64"/>
      <c r="S31" s="64"/>
      <c r="T31" s="64"/>
      <c r="U31" s="64"/>
      <c r="V31" s="64"/>
    </row>
    <row r="32" spans="1:26" ht="12">
      <c r="A32" s="77"/>
      <c r="B32" s="224" t="s">
        <v>289</v>
      </c>
      <c r="C32" s="224"/>
      <c r="D32" s="224"/>
      <c r="E32" s="224"/>
      <c r="F32" s="224"/>
      <c r="G32" s="224"/>
      <c r="H32" s="224"/>
      <c r="I32" s="224"/>
      <c r="J32" s="224"/>
      <c r="K32" s="224"/>
      <c r="L32" s="224"/>
      <c r="M32" s="224"/>
      <c r="N32" s="92">
        <f>SUM(N22:N31)</f>
        <v>26.42</v>
      </c>
      <c r="O32" s="64"/>
      <c r="P32" s="64"/>
      <c r="Q32" s="64"/>
      <c r="R32" s="64"/>
      <c r="S32" s="64"/>
      <c r="T32" s="64"/>
      <c r="U32" s="64"/>
      <c r="V32" s="64"/>
    </row>
    <row r="33" spans="1:22" ht="12">
      <c r="A33" s="244" t="s">
        <v>290</v>
      </c>
      <c r="B33" s="244"/>
      <c r="C33" s="244"/>
      <c r="D33" s="244"/>
      <c r="E33" s="244"/>
      <c r="F33" s="244"/>
      <c r="G33" s="244"/>
      <c r="H33" s="244"/>
      <c r="I33" s="244"/>
      <c r="J33" s="244"/>
      <c r="K33" s="244"/>
      <c r="L33" s="244"/>
      <c r="M33" s="244"/>
      <c r="N33" s="89">
        <f>Y9</f>
        <v>2.0499999999999998</v>
      </c>
      <c r="O33" s="64"/>
      <c r="P33" s="64"/>
      <c r="Q33" s="64"/>
      <c r="R33" s="64"/>
      <c r="S33" s="64"/>
      <c r="T33" s="64"/>
      <c r="U33" s="64"/>
      <c r="V33" s="64"/>
    </row>
    <row r="34" spans="1:22" ht="12">
      <c r="A34" s="244" t="s">
        <v>291</v>
      </c>
      <c r="B34" s="244"/>
      <c r="C34" s="244"/>
      <c r="D34" s="244"/>
      <c r="E34" s="244"/>
      <c r="F34" s="244"/>
      <c r="G34" s="244"/>
      <c r="H34" s="244"/>
      <c r="I34" s="244"/>
      <c r="J34" s="244"/>
      <c r="K34" s="244"/>
      <c r="L34" s="244"/>
      <c r="M34" s="244"/>
      <c r="N34" s="89">
        <f>N143</f>
        <v>11.138235294117599</v>
      </c>
      <c r="O34" s="64"/>
      <c r="P34" s="64"/>
      <c r="Q34" s="64"/>
      <c r="R34" s="64"/>
      <c r="S34" s="64"/>
      <c r="T34" s="64"/>
      <c r="U34" s="64"/>
      <c r="V34" s="64"/>
    </row>
    <row r="35" spans="1:22" ht="12">
      <c r="A35" s="245" t="s">
        <v>292</v>
      </c>
      <c r="B35" s="245"/>
      <c r="C35" s="245"/>
      <c r="D35" s="245"/>
      <c r="E35" s="245"/>
      <c r="F35" s="245"/>
      <c r="G35" s="245"/>
      <c r="H35" s="245"/>
      <c r="I35" s="245"/>
      <c r="J35" s="245"/>
      <c r="K35" s="245"/>
      <c r="L35" s="245"/>
      <c r="M35" s="245"/>
      <c r="N35" s="90">
        <f>SUM(N32:N34)</f>
        <v>39.608235294117598</v>
      </c>
      <c r="O35" s="64"/>
      <c r="P35" s="64"/>
      <c r="Q35" s="64"/>
      <c r="R35" s="64"/>
      <c r="S35" s="64"/>
      <c r="T35" s="64"/>
      <c r="U35" s="64"/>
      <c r="V35" s="64"/>
    </row>
    <row r="36" spans="1:22" ht="12">
      <c r="A36" s="78"/>
      <c r="B36" s="78"/>
      <c r="C36" s="78"/>
      <c r="D36" s="78"/>
      <c r="E36" s="78"/>
      <c r="F36" s="78"/>
      <c r="G36" s="78"/>
      <c r="H36" s="78"/>
      <c r="I36" s="78"/>
      <c r="J36" s="78"/>
      <c r="K36" s="93"/>
      <c r="O36" s="64"/>
      <c r="P36" s="64"/>
      <c r="Q36" s="64"/>
      <c r="R36" s="64"/>
      <c r="S36" s="64"/>
      <c r="T36" s="64"/>
      <c r="U36" s="64"/>
      <c r="V36" s="64"/>
    </row>
    <row r="37" spans="1:22" ht="12">
      <c r="A37" s="220" t="s">
        <v>303</v>
      </c>
      <c r="B37" s="220"/>
      <c r="C37" s="220"/>
      <c r="D37" s="220"/>
      <c r="E37" s="220"/>
      <c r="F37" s="220"/>
      <c r="G37" s="220"/>
      <c r="H37" s="220"/>
      <c r="I37" s="220"/>
      <c r="J37" s="220"/>
      <c r="K37" s="220"/>
      <c r="L37" s="220"/>
      <c r="M37" s="220"/>
      <c r="N37" s="220"/>
      <c r="O37" s="64"/>
      <c r="P37" s="64"/>
      <c r="Q37" s="64"/>
      <c r="R37" s="64"/>
      <c r="S37" s="64"/>
      <c r="T37" s="64"/>
      <c r="U37" s="64"/>
      <c r="V37" s="64"/>
    </row>
    <row r="38" spans="1:22" ht="12">
      <c r="A38" s="220" t="s">
        <v>273</v>
      </c>
      <c r="B38" s="220"/>
      <c r="C38" s="220"/>
      <c r="D38" s="220"/>
      <c r="E38" s="220"/>
      <c r="F38" s="220"/>
      <c r="G38" s="220"/>
      <c r="H38" s="220"/>
      <c r="I38" s="220"/>
      <c r="J38" s="220"/>
      <c r="K38" s="220"/>
      <c r="L38" s="220"/>
      <c r="M38" s="220"/>
      <c r="N38" s="220"/>
    </row>
    <row r="39" spans="1:22" ht="36">
      <c r="A39" s="68" t="s">
        <v>2</v>
      </c>
      <c r="B39" s="12" t="s">
        <v>190</v>
      </c>
      <c r="C39" s="12" t="s">
        <v>191</v>
      </c>
      <c r="D39" s="68" t="s">
        <v>192</v>
      </c>
      <c r="E39" s="12" t="s">
        <v>193</v>
      </c>
      <c r="F39" s="12" t="s">
        <v>194</v>
      </c>
      <c r="G39" s="12" t="s">
        <v>195</v>
      </c>
      <c r="H39" s="12" t="s">
        <v>196</v>
      </c>
      <c r="I39" s="12" t="s">
        <v>197</v>
      </c>
      <c r="J39" s="12" t="s">
        <v>274</v>
      </c>
      <c r="K39" s="12" t="s">
        <v>279</v>
      </c>
      <c r="L39" s="12" t="s">
        <v>276</v>
      </c>
      <c r="M39" s="12" t="s">
        <v>277</v>
      </c>
      <c r="N39" s="12" t="s">
        <v>278</v>
      </c>
    </row>
    <row r="40" spans="1:22" ht="22.8">
      <c r="A40" s="69">
        <v>1</v>
      </c>
      <c r="B40" s="14" t="s">
        <v>304</v>
      </c>
      <c r="C40" s="70" t="s">
        <v>191</v>
      </c>
      <c r="D40" s="71">
        <v>1</v>
      </c>
      <c r="E40" s="17">
        <v>38.9</v>
      </c>
      <c r="F40" s="18">
        <v>42</v>
      </c>
      <c r="G40" s="18">
        <v>39.409999999999997</v>
      </c>
      <c r="H40" s="18">
        <v>37.5</v>
      </c>
      <c r="I40" s="18" t="s">
        <v>94</v>
      </c>
      <c r="J40" s="91">
        <f t="shared" ref="J40:J49" si="8">ROUND((AVERAGE(E40:I40)),2)</f>
        <v>39.450000000000003</v>
      </c>
      <c r="K40" s="85">
        <f t="shared" ref="K40:K49" si="9">J40*D40</f>
        <v>39.450000000000003</v>
      </c>
      <c r="L40" s="86">
        <v>24</v>
      </c>
      <c r="M40" s="87">
        <f t="shared" ref="M40:M49" si="10">ROUND(K40*0.8,2)</f>
        <v>31.56</v>
      </c>
      <c r="N40" s="85">
        <f t="shared" ref="N40:N49" si="11">ROUND(M40/L40,2)</f>
        <v>1.32</v>
      </c>
    </row>
    <row r="41" spans="1:22" ht="24" customHeight="1">
      <c r="A41" s="69">
        <v>2</v>
      </c>
      <c r="B41" s="76" t="s">
        <v>305</v>
      </c>
      <c r="C41" s="72" t="s">
        <v>191</v>
      </c>
      <c r="D41" s="71">
        <v>1</v>
      </c>
      <c r="E41" s="17">
        <v>29.98</v>
      </c>
      <c r="F41" s="17">
        <v>25</v>
      </c>
      <c r="G41" s="18">
        <v>23</v>
      </c>
      <c r="H41" s="18">
        <v>23.9</v>
      </c>
      <c r="I41" s="18" t="s">
        <v>94</v>
      </c>
      <c r="J41" s="91">
        <f t="shared" si="8"/>
        <v>25.47</v>
      </c>
      <c r="K41" s="85">
        <f t="shared" si="9"/>
        <v>25.47</v>
      </c>
      <c r="L41" s="86">
        <v>24</v>
      </c>
      <c r="M41" s="87">
        <f t="shared" si="10"/>
        <v>20.38</v>
      </c>
      <c r="N41" s="85">
        <f t="shared" si="11"/>
        <v>0.85</v>
      </c>
    </row>
    <row r="42" spans="1:22" ht="29.1" customHeight="1">
      <c r="A42" s="73">
        <v>3</v>
      </c>
      <c r="B42" s="76" t="s">
        <v>295</v>
      </c>
      <c r="C42" s="70" t="s">
        <v>191</v>
      </c>
      <c r="D42" s="71">
        <v>1</v>
      </c>
      <c r="E42" s="17">
        <v>16.899999999999999</v>
      </c>
      <c r="F42" s="17">
        <v>19</v>
      </c>
      <c r="G42" s="18">
        <v>20</v>
      </c>
      <c r="H42" s="18">
        <v>18</v>
      </c>
      <c r="I42" s="18" t="s">
        <v>94</v>
      </c>
      <c r="J42" s="91">
        <f t="shared" si="8"/>
        <v>18.48</v>
      </c>
      <c r="K42" s="85">
        <f t="shared" si="9"/>
        <v>18.48</v>
      </c>
      <c r="L42" s="86">
        <v>24</v>
      </c>
      <c r="M42" s="87">
        <f t="shared" si="10"/>
        <v>14.78</v>
      </c>
      <c r="N42" s="85">
        <f t="shared" si="11"/>
        <v>0.62</v>
      </c>
    </row>
    <row r="43" spans="1:22" ht="12">
      <c r="A43" s="69">
        <v>4</v>
      </c>
      <c r="B43" s="14" t="s">
        <v>306</v>
      </c>
      <c r="C43" s="70" t="s">
        <v>191</v>
      </c>
      <c r="D43" s="71">
        <v>1</v>
      </c>
      <c r="E43" s="18">
        <v>56.99</v>
      </c>
      <c r="F43" s="18">
        <v>89.5</v>
      </c>
      <c r="G43" s="18">
        <v>79.989999999999995</v>
      </c>
      <c r="H43" s="18" t="s">
        <v>94</v>
      </c>
      <c r="I43" s="18" t="s">
        <v>94</v>
      </c>
      <c r="J43" s="91">
        <f t="shared" si="8"/>
        <v>75.489999999999995</v>
      </c>
      <c r="K43" s="85">
        <f t="shared" si="9"/>
        <v>75.489999999999995</v>
      </c>
      <c r="L43" s="86">
        <v>24</v>
      </c>
      <c r="M43" s="87">
        <f t="shared" si="10"/>
        <v>60.39</v>
      </c>
      <c r="N43" s="85">
        <f t="shared" si="11"/>
        <v>2.52</v>
      </c>
    </row>
    <row r="44" spans="1:22" ht="24" customHeight="1">
      <c r="A44" s="69">
        <v>5</v>
      </c>
      <c r="B44" s="14" t="s">
        <v>307</v>
      </c>
      <c r="C44" s="70" t="s">
        <v>191</v>
      </c>
      <c r="D44" s="71">
        <v>1</v>
      </c>
      <c r="E44" s="18">
        <v>54.62</v>
      </c>
      <c r="F44" s="18">
        <v>57.32</v>
      </c>
      <c r="G44" s="18">
        <v>58</v>
      </c>
      <c r="H44" s="18">
        <v>51</v>
      </c>
      <c r="I44" s="18" t="s">
        <v>94</v>
      </c>
      <c r="J44" s="91">
        <f t="shared" si="8"/>
        <v>55.24</v>
      </c>
      <c r="K44" s="85">
        <f t="shared" si="9"/>
        <v>55.24</v>
      </c>
      <c r="L44" s="86">
        <v>24</v>
      </c>
      <c r="M44" s="87">
        <f t="shared" si="10"/>
        <v>44.19</v>
      </c>
      <c r="N44" s="85">
        <f t="shared" si="11"/>
        <v>1.84</v>
      </c>
    </row>
    <row r="45" spans="1:22" ht="22.8">
      <c r="A45" s="73">
        <v>6</v>
      </c>
      <c r="B45" s="14" t="s">
        <v>308</v>
      </c>
      <c r="C45" s="70" t="s">
        <v>191</v>
      </c>
      <c r="D45" s="71">
        <v>1</v>
      </c>
      <c r="E45" s="24">
        <v>291.67</v>
      </c>
      <c r="F45" s="24">
        <v>269.72000000000003</v>
      </c>
      <c r="G45" s="24">
        <v>391.8</v>
      </c>
      <c r="H45" s="18" t="s">
        <v>94</v>
      </c>
      <c r="I45" s="18" t="s">
        <v>94</v>
      </c>
      <c r="J45" s="91">
        <f t="shared" si="8"/>
        <v>317.73</v>
      </c>
      <c r="K45" s="85">
        <f t="shared" si="9"/>
        <v>317.73</v>
      </c>
      <c r="L45" s="86">
        <v>24</v>
      </c>
      <c r="M45" s="87">
        <f t="shared" si="10"/>
        <v>254.18</v>
      </c>
      <c r="N45" s="85">
        <f t="shared" si="11"/>
        <v>10.59</v>
      </c>
    </row>
    <row r="46" spans="1:22" ht="24" customHeight="1">
      <c r="A46" s="69">
        <v>7</v>
      </c>
      <c r="B46" s="14" t="s">
        <v>309</v>
      </c>
      <c r="C46" s="70" t="s">
        <v>191</v>
      </c>
      <c r="D46" s="71">
        <v>1</v>
      </c>
      <c r="E46" s="18">
        <v>33</v>
      </c>
      <c r="F46" s="18">
        <v>35</v>
      </c>
      <c r="G46" s="18">
        <v>27.6</v>
      </c>
      <c r="H46" s="18">
        <v>29.1</v>
      </c>
      <c r="I46" s="18" t="s">
        <v>94</v>
      </c>
      <c r="J46" s="91">
        <f t="shared" si="8"/>
        <v>31.18</v>
      </c>
      <c r="K46" s="85">
        <f t="shared" si="9"/>
        <v>31.18</v>
      </c>
      <c r="L46" s="86">
        <v>24</v>
      </c>
      <c r="M46" s="87">
        <f t="shared" si="10"/>
        <v>24.94</v>
      </c>
      <c r="N46" s="85">
        <f t="shared" si="11"/>
        <v>1.04</v>
      </c>
    </row>
    <row r="47" spans="1:22" ht="12">
      <c r="A47" s="73">
        <v>8</v>
      </c>
      <c r="B47" s="14" t="s">
        <v>310</v>
      </c>
      <c r="C47" s="70" t="s">
        <v>191</v>
      </c>
      <c r="D47" s="71">
        <v>1</v>
      </c>
      <c r="E47" s="18">
        <v>45</v>
      </c>
      <c r="F47" s="18">
        <v>52</v>
      </c>
      <c r="G47" s="18">
        <v>54.9</v>
      </c>
      <c r="H47" s="18">
        <v>34.799999999999997</v>
      </c>
      <c r="I47" s="18" t="s">
        <v>94</v>
      </c>
      <c r="J47" s="91">
        <f t="shared" si="8"/>
        <v>46.68</v>
      </c>
      <c r="K47" s="85">
        <f t="shared" si="9"/>
        <v>46.68</v>
      </c>
      <c r="L47" s="86">
        <v>24</v>
      </c>
      <c r="M47" s="87">
        <f t="shared" si="10"/>
        <v>37.340000000000003</v>
      </c>
      <c r="N47" s="85">
        <f t="shared" si="11"/>
        <v>1.56</v>
      </c>
    </row>
    <row r="48" spans="1:22" ht="23.1" customHeight="1">
      <c r="A48" s="69">
        <v>9</v>
      </c>
      <c r="B48" s="14" t="s">
        <v>288</v>
      </c>
      <c r="C48" s="70" t="s">
        <v>191</v>
      </c>
      <c r="D48" s="71">
        <v>1</v>
      </c>
      <c r="E48" s="18">
        <v>96</v>
      </c>
      <c r="F48" s="18">
        <v>90</v>
      </c>
      <c r="G48" s="18">
        <v>85</v>
      </c>
      <c r="H48" s="18" t="s">
        <v>94</v>
      </c>
      <c r="I48" s="18" t="s">
        <v>94</v>
      </c>
      <c r="J48" s="91">
        <f t="shared" si="8"/>
        <v>90.33</v>
      </c>
      <c r="K48" s="85">
        <f t="shared" si="9"/>
        <v>90.33</v>
      </c>
      <c r="L48" s="86">
        <v>24</v>
      </c>
      <c r="M48" s="87">
        <f t="shared" si="10"/>
        <v>72.260000000000005</v>
      </c>
      <c r="N48" s="85">
        <f t="shared" si="11"/>
        <v>3.01</v>
      </c>
    </row>
    <row r="49" spans="1:14" ht="22.8">
      <c r="A49" s="73">
        <v>10</v>
      </c>
      <c r="B49" s="79" t="s">
        <v>302</v>
      </c>
      <c r="C49" s="80" t="s">
        <v>191</v>
      </c>
      <c r="D49" s="81">
        <v>1</v>
      </c>
      <c r="E49" s="31">
        <v>85.96</v>
      </c>
      <c r="F49" s="31">
        <v>78.989999999999995</v>
      </c>
      <c r="G49" s="31">
        <v>65.55</v>
      </c>
      <c r="H49" s="31" t="s">
        <v>94</v>
      </c>
      <c r="I49" s="31" t="s">
        <v>94</v>
      </c>
      <c r="J49" s="94">
        <f t="shared" si="8"/>
        <v>76.83</v>
      </c>
      <c r="K49" s="95">
        <f t="shared" si="9"/>
        <v>76.83</v>
      </c>
      <c r="L49" s="96">
        <v>25</v>
      </c>
      <c r="M49" s="97">
        <f t="shared" si="10"/>
        <v>61.46</v>
      </c>
      <c r="N49" s="85">
        <f t="shared" si="11"/>
        <v>2.46</v>
      </c>
    </row>
    <row r="50" spans="1:14" ht="24" customHeight="1">
      <c r="A50" s="77"/>
      <c r="B50" s="224" t="s">
        <v>289</v>
      </c>
      <c r="C50" s="224"/>
      <c r="D50" s="224"/>
      <c r="E50" s="224"/>
      <c r="F50" s="224"/>
      <c r="G50" s="224"/>
      <c r="H50" s="224"/>
      <c r="I50" s="224"/>
      <c r="J50" s="224"/>
      <c r="K50" s="224"/>
      <c r="L50" s="224"/>
      <c r="M50" s="224"/>
      <c r="N50" s="88">
        <f>SUM(N40:N49)</f>
        <v>25.81</v>
      </c>
    </row>
    <row r="51" spans="1:14">
      <c r="A51" s="246" t="s">
        <v>290</v>
      </c>
      <c r="B51" s="247"/>
      <c r="C51" s="247"/>
      <c r="D51" s="247"/>
      <c r="E51" s="247"/>
      <c r="F51" s="247"/>
      <c r="G51" s="247"/>
      <c r="H51" s="247"/>
      <c r="I51" s="247"/>
      <c r="J51" s="247"/>
      <c r="K51" s="247"/>
      <c r="L51" s="247"/>
      <c r="M51" s="248"/>
      <c r="N51" s="89">
        <f>Y9</f>
        <v>2.0499999999999998</v>
      </c>
    </row>
    <row r="52" spans="1:14">
      <c r="A52" s="249" t="s">
        <v>291</v>
      </c>
      <c r="B52" s="250"/>
      <c r="C52" s="250"/>
      <c r="D52" s="250"/>
      <c r="E52" s="250"/>
      <c r="F52" s="250"/>
      <c r="G52" s="250"/>
      <c r="H52" s="250"/>
      <c r="I52" s="250"/>
      <c r="J52" s="250"/>
      <c r="K52" s="250"/>
      <c r="L52" s="250"/>
      <c r="M52" s="250"/>
      <c r="N52" s="89">
        <f>N143</f>
        <v>11.138235294117599</v>
      </c>
    </row>
    <row r="53" spans="1:14" ht="12">
      <c r="A53" s="245" t="s">
        <v>311</v>
      </c>
      <c r="B53" s="245"/>
      <c r="C53" s="245"/>
      <c r="D53" s="245"/>
      <c r="E53" s="245"/>
      <c r="F53" s="245"/>
      <c r="G53" s="245"/>
      <c r="H53" s="245"/>
      <c r="I53" s="245"/>
      <c r="J53" s="245"/>
      <c r="K53" s="245"/>
      <c r="L53" s="245"/>
      <c r="M53" s="245"/>
      <c r="N53" s="90">
        <f>SUM(N50:N52)</f>
        <v>38.998235294117599</v>
      </c>
    </row>
    <row r="54" spans="1:14" ht="12">
      <c r="A54" s="64"/>
      <c r="B54" s="64"/>
      <c r="C54" s="64"/>
      <c r="D54" s="64"/>
      <c r="E54" s="64"/>
      <c r="F54" s="64"/>
      <c r="G54" s="64"/>
      <c r="H54" s="64"/>
      <c r="I54" s="64"/>
      <c r="J54" s="64"/>
      <c r="K54" s="64">
        <v>92.44</v>
      </c>
    </row>
    <row r="55" spans="1:14" ht="12">
      <c r="A55" s="251"/>
      <c r="B55" s="251"/>
      <c r="C55" s="251"/>
      <c r="D55" s="251"/>
      <c r="E55" s="251"/>
      <c r="F55" s="251"/>
      <c r="G55" s="251"/>
      <c r="H55" s="251"/>
      <c r="I55" s="251"/>
      <c r="J55" s="251"/>
      <c r="K55" s="251"/>
    </row>
    <row r="56" spans="1:14" ht="12">
      <c r="A56" s="220" t="s">
        <v>312</v>
      </c>
      <c r="B56" s="220"/>
      <c r="C56" s="220"/>
      <c r="D56" s="220"/>
      <c r="E56" s="220"/>
      <c r="F56" s="220"/>
      <c r="G56" s="220"/>
      <c r="H56" s="220"/>
      <c r="I56" s="220"/>
      <c r="J56" s="220"/>
      <c r="K56" s="220"/>
      <c r="L56" s="220"/>
      <c r="M56" s="220"/>
      <c r="N56" s="220"/>
    </row>
    <row r="57" spans="1:14" ht="12">
      <c r="A57" s="220" t="s">
        <v>273</v>
      </c>
      <c r="B57" s="220"/>
      <c r="C57" s="220"/>
      <c r="D57" s="220"/>
      <c r="E57" s="220"/>
      <c r="F57" s="220"/>
      <c r="G57" s="220"/>
      <c r="H57" s="220"/>
      <c r="I57" s="220"/>
      <c r="J57" s="220"/>
      <c r="K57" s="220"/>
      <c r="L57" s="220"/>
      <c r="M57" s="220"/>
      <c r="N57" s="220"/>
    </row>
    <row r="58" spans="1:14" ht="36">
      <c r="A58" s="68" t="s">
        <v>2</v>
      </c>
      <c r="B58" s="12" t="s">
        <v>190</v>
      </c>
      <c r="C58" s="12" t="s">
        <v>191</v>
      </c>
      <c r="D58" s="68" t="s">
        <v>192</v>
      </c>
      <c r="E58" s="12" t="s">
        <v>193</v>
      </c>
      <c r="F58" s="12" t="s">
        <v>194</v>
      </c>
      <c r="G58" s="12" t="s">
        <v>195</v>
      </c>
      <c r="H58" s="12" t="s">
        <v>196</v>
      </c>
      <c r="I58" s="12" t="s">
        <v>197</v>
      </c>
      <c r="J58" s="12" t="s">
        <v>274</v>
      </c>
      <c r="K58" s="12" t="s">
        <v>279</v>
      </c>
      <c r="L58" s="12" t="s">
        <v>276</v>
      </c>
      <c r="M58" s="12" t="s">
        <v>277</v>
      </c>
      <c r="N58" s="12" t="s">
        <v>278</v>
      </c>
    </row>
    <row r="59" spans="1:14" ht="22.8">
      <c r="A59" s="69">
        <v>1</v>
      </c>
      <c r="B59" s="14" t="s">
        <v>313</v>
      </c>
      <c r="C59" s="70" t="s">
        <v>191</v>
      </c>
      <c r="D59" s="71">
        <v>1</v>
      </c>
      <c r="E59" s="17">
        <v>50.08</v>
      </c>
      <c r="F59" s="18">
        <v>41.01</v>
      </c>
      <c r="G59" s="18">
        <v>34.35</v>
      </c>
      <c r="H59" s="18">
        <v>32.5</v>
      </c>
      <c r="I59" s="18" t="s">
        <v>94</v>
      </c>
      <c r="J59" s="91">
        <f t="shared" ref="J59:J67" si="12">ROUND((AVERAGE(E59:I59)),2)</f>
        <v>39.49</v>
      </c>
      <c r="K59" s="85">
        <f t="shared" ref="K59:K67" si="13">J59*D59</f>
        <v>39.49</v>
      </c>
      <c r="L59" s="86">
        <v>24</v>
      </c>
      <c r="M59" s="87">
        <f t="shared" ref="M59:M67" si="14">ROUND(K59*0.8,2)</f>
        <v>31.59</v>
      </c>
      <c r="N59" s="85">
        <f t="shared" ref="N59:N67" si="15">ROUND(M59/L59,2)</f>
        <v>1.32</v>
      </c>
    </row>
    <row r="60" spans="1:14" ht="12">
      <c r="A60" s="69">
        <v>2</v>
      </c>
      <c r="B60" s="76" t="s">
        <v>295</v>
      </c>
      <c r="C60" s="72" t="s">
        <v>191</v>
      </c>
      <c r="D60" s="71">
        <v>1</v>
      </c>
      <c r="E60" s="17">
        <v>16.899999999999999</v>
      </c>
      <c r="F60" s="17">
        <v>19</v>
      </c>
      <c r="G60" s="18">
        <v>20</v>
      </c>
      <c r="H60" s="18">
        <v>18</v>
      </c>
      <c r="I60" s="18" t="s">
        <v>94</v>
      </c>
      <c r="J60" s="91">
        <f t="shared" si="12"/>
        <v>18.48</v>
      </c>
      <c r="K60" s="85">
        <f t="shared" si="13"/>
        <v>18.48</v>
      </c>
      <c r="L60" s="86">
        <v>24</v>
      </c>
      <c r="M60" s="87">
        <f t="shared" si="14"/>
        <v>14.78</v>
      </c>
      <c r="N60" s="85">
        <f t="shared" si="15"/>
        <v>0.62</v>
      </c>
    </row>
    <row r="61" spans="1:14" ht="23.1" customHeight="1">
      <c r="A61" s="73">
        <v>3</v>
      </c>
      <c r="B61" s="76" t="s">
        <v>314</v>
      </c>
      <c r="C61" s="70" t="s">
        <v>191</v>
      </c>
      <c r="D61" s="71">
        <v>1</v>
      </c>
      <c r="E61" s="23">
        <v>34.32</v>
      </c>
      <c r="F61" s="17">
        <v>25</v>
      </c>
      <c r="G61" s="32">
        <v>24</v>
      </c>
      <c r="H61" s="18" t="s">
        <v>94</v>
      </c>
      <c r="I61" s="18" t="s">
        <v>94</v>
      </c>
      <c r="J61" s="91">
        <f t="shared" si="12"/>
        <v>27.77</v>
      </c>
      <c r="K61" s="85">
        <f t="shared" si="13"/>
        <v>27.77</v>
      </c>
      <c r="L61" s="86">
        <v>24</v>
      </c>
      <c r="M61" s="87">
        <f t="shared" si="14"/>
        <v>22.22</v>
      </c>
      <c r="N61" s="85">
        <f t="shared" si="15"/>
        <v>0.93</v>
      </c>
    </row>
    <row r="62" spans="1:14" ht="15" customHeight="1">
      <c r="A62" s="69">
        <v>4</v>
      </c>
      <c r="B62" s="14" t="s">
        <v>315</v>
      </c>
      <c r="C62" s="70" t="s">
        <v>191</v>
      </c>
      <c r="D62" s="71">
        <v>1</v>
      </c>
      <c r="E62" s="18">
        <v>38.5</v>
      </c>
      <c r="F62" s="18">
        <v>40.99</v>
      </c>
      <c r="G62" s="18">
        <v>34.01</v>
      </c>
      <c r="H62" s="18">
        <v>35.5</v>
      </c>
      <c r="I62" s="18" t="s">
        <v>94</v>
      </c>
      <c r="J62" s="91">
        <f t="shared" si="12"/>
        <v>37.25</v>
      </c>
      <c r="K62" s="85">
        <f t="shared" si="13"/>
        <v>37.25</v>
      </c>
      <c r="L62" s="86">
        <v>24</v>
      </c>
      <c r="M62" s="87">
        <f t="shared" si="14"/>
        <v>29.8</v>
      </c>
      <c r="N62" s="85">
        <f t="shared" si="15"/>
        <v>1.24</v>
      </c>
    </row>
    <row r="63" spans="1:14" ht="12" hidden="1">
      <c r="A63" s="69">
        <v>5</v>
      </c>
      <c r="B63" s="14" t="s">
        <v>316</v>
      </c>
      <c r="C63" s="70" t="s">
        <v>191</v>
      </c>
      <c r="D63" s="71">
        <v>1</v>
      </c>
      <c r="E63" s="18">
        <v>42</v>
      </c>
      <c r="F63" s="18">
        <v>39.86</v>
      </c>
      <c r="G63" s="18">
        <v>41</v>
      </c>
      <c r="H63" s="18">
        <v>40.5</v>
      </c>
      <c r="I63" s="18" t="s">
        <v>94</v>
      </c>
      <c r="J63" s="91">
        <f t="shared" si="12"/>
        <v>40.840000000000003</v>
      </c>
      <c r="K63" s="85">
        <f t="shared" si="13"/>
        <v>40.840000000000003</v>
      </c>
      <c r="L63" s="86">
        <v>24</v>
      </c>
      <c r="M63" s="87">
        <f t="shared" si="14"/>
        <v>32.67</v>
      </c>
      <c r="N63" s="85">
        <f t="shared" si="15"/>
        <v>1.36</v>
      </c>
    </row>
    <row r="64" spans="1:14" ht="12">
      <c r="A64" s="73">
        <v>6</v>
      </c>
      <c r="B64" s="14" t="s">
        <v>309</v>
      </c>
      <c r="C64" s="70" t="s">
        <v>191</v>
      </c>
      <c r="D64" s="71">
        <v>1</v>
      </c>
      <c r="E64" s="18">
        <v>33</v>
      </c>
      <c r="F64" s="18">
        <v>35</v>
      </c>
      <c r="G64" s="18">
        <v>27.6</v>
      </c>
      <c r="H64" s="18">
        <v>29.1</v>
      </c>
      <c r="I64" s="18" t="s">
        <v>94</v>
      </c>
      <c r="J64" s="91">
        <f t="shared" si="12"/>
        <v>31.18</v>
      </c>
      <c r="K64" s="85">
        <f t="shared" si="13"/>
        <v>31.18</v>
      </c>
      <c r="L64" s="86">
        <v>24</v>
      </c>
      <c r="M64" s="87">
        <f t="shared" si="14"/>
        <v>24.94</v>
      </c>
      <c r="N64" s="85">
        <f t="shared" si="15"/>
        <v>1.04</v>
      </c>
    </row>
    <row r="65" spans="1:14" ht="15" customHeight="1">
      <c r="A65" s="69">
        <v>7</v>
      </c>
      <c r="B65" s="14" t="s">
        <v>306</v>
      </c>
      <c r="C65" s="70" t="s">
        <v>191</v>
      </c>
      <c r="D65" s="71">
        <v>1</v>
      </c>
      <c r="E65" s="18">
        <v>56.99</v>
      </c>
      <c r="F65" s="18">
        <v>89.5</v>
      </c>
      <c r="G65" s="18">
        <v>79.989999999999995</v>
      </c>
      <c r="H65" s="18" t="s">
        <v>94</v>
      </c>
      <c r="I65" s="18" t="s">
        <v>94</v>
      </c>
      <c r="J65" s="91">
        <f t="shared" si="12"/>
        <v>75.489999999999995</v>
      </c>
      <c r="K65" s="85">
        <f t="shared" si="13"/>
        <v>75.489999999999995</v>
      </c>
      <c r="L65" s="86">
        <v>24</v>
      </c>
      <c r="M65" s="87">
        <f t="shared" si="14"/>
        <v>60.39</v>
      </c>
      <c r="N65" s="85">
        <f t="shared" si="15"/>
        <v>2.52</v>
      </c>
    </row>
    <row r="66" spans="1:14" ht="22.8">
      <c r="A66" s="73">
        <v>8</v>
      </c>
      <c r="B66" s="14" t="s">
        <v>302</v>
      </c>
      <c r="C66" s="70" t="s">
        <v>191</v>
      </c>
      <c r="D66" s="71">
        <v>1</v>
      </c>
      <c r="E66" s="18">
        <v>85.96</v>
      </c>
      <c r="F66" s="18">
        <v>78.989999999999995</v>
      </c>
      <c r="G66" s="18">
        <v>65.55</v>
      </c>
      <c r="H66" s="18" t="s">
        <v>94</v>
      </c>
      <c r="I66" s="18" t="s">
        <v>94</v>
      </c>
      <c r="J66" s="91">
        <f t="shared" si="12"/>
        <v>76.83</v>
      </c>
      <c r="K66" s="85">
        <f t="shared" si="13"/>
        <v>76.83</v>
      </c>
      <c r="L66" s="86">
        <v>24</v>
      </c>
      <c r="M66" s="87">
        <f t="shared" si="14"/>
        <v>61.46</v>
      </c>
      <c r="N66" s="85">
        <f t="shared" si="15"/>
        <v>2.56</v>
      </c>
    </row>
    <row r="67" spans="1:14" ht="24.9" customHeight="1">
      <c r="A67" s="69">
        <v>9</v>
      </c>
      <c r="B67" s="14" t="s">
        <v>288</v>
      </c>
      <c r="C67" s="70" t="s">
        <v>191</v>
      </c>
      <c r="D67" s="71">
        <v>1</v>
      </c>
      <c r="E67" s="18">
        <v>96</v>
      </c>
      <c r="F67" s="18">
        <v>90</v>
      </c>
      <c r="G67" s="18">
        <v>85</v>
      </c>
      <c r="H67" s="18" t="s">
        <v>94</v>
      </c>
      <c r="I67" s="18" t="s">
        <v>94</v>
      </c>
      <c r="J67" s="91">
        <f t="shared" si="12"/>
        <v>90.33</v>
      </c>
      <c r="K67" s="85">
        <f t="shared" si="13"/>
        <v>90.33</v>
      </c>
      <c r="L67" s="86">
        <v>24</v>
      </c>
      <c r="M67" s="87">
        <f t="shared" si="14"/>
        <v>72.260000000000005</v>
      </c>
      <c r="N67" s="85">
        <f t="shared" si="15"/>
        <v>3.01</v>
      </c>
    </row>
    <row r="68" spans="1:14" ht="12">
      <c r="A68" s="224" t="s">
        <v>289</v>
      </c>
      <c r="B68" s="224"/>
      <c r="C68" s="224"/>
      <c r="D68" s="224"/>
      <c r="E68" s="224"/>
      <c r="F68" s="224"/>
      <c r="G68" s="224"/>
      <c r="H68" s="224"/>
      <c r="I68" s="224"/>
      <c r="J68" s="224"/>
      <c r="K68" s="224"/>
      <c r="L68" s="224"/>
      <c r="M68" s="224"/>
      <c r="N68" s="88">
        <f>SUM(N54:N67)</f>
        <v>14.6</v>
      </c>
    </row>
    <row r="69" spans="1:14" ht="12.9" customHeight="1">
      <c r="A69" s="244" t="s">
        <v>317</v>
      </c>
      <c r="B69" s="244"/>
      <c r="C69" s="244"/>
      <c r="D69" s="244"/>
      <c r="E69" s="244"/>
      <c r="F69" s="244"/>
      <c r="G69" s="244"/>
      <c r="H69" s="244"/>
      <c r="I69" s="244"/>
      <c r="J69" s="244"/>
      <c r="K69" s="244"/>
      <c r="L69" s="244"/>
      <c r="M69" s="244"/>
      <c r="N69" s="89">
        <f>Y9</f>
        <v>2.0499999999999998</v>
      </c>
    </row>
    <row r="70" spans="1:14">
      <c r="A70" s="244" t="s">
        <v>318</v>
      </c>
      <c r="B70" s="244"/>
      <c r="C70" s="244"/>
      <c r="D70" s="244"/>
      <c r="E70" s="244"/>
      <c r="F70" s="244"/>
      <c r="G70" s="244"/>
      <c r="H70" s="244"/>
      <c r="I70" s="244"/>
      <c r="J70" s="244"/>
      <c r="K70" s="244"/>
      <c r="L70" s="244"/>
      <c r="M70" s="244"/>
      <c r="N70" s="89">
        <f>N143</f>
        <v>11.138235294117599</v>
      </c>
    </row>
    <row r="71" spans="1:14" ht="12">
      <c r="A71" s="245" t="s">
        <v>311</v>
      </c>
      <c r="B71" s="245"/>
      <c r="C71" s="245"/>
      <c r="D71" s="245"/>
      <c r="E71" s="245"/>
      <c r="F71" s="245"/>
      <c r="G71" s="245"/>
      <c r="H71" s="245"/>
      <c r="I71" s="245"/>
      <c r="J71" s="245"/>
      <c r="K71" s="245"/>
      <c r="L71" s="245"/>
      <c r="M71" s="245"/>
      <c r="N71" s="90">
        <f>SUM(N68:N70)</f>
        <v>27.788235294117602</v>
      </c>
    </row>
    <row r="72" spans="1:14" ht="12">
      <c r="A72" s="64"/>
      <c r="B72" s="64"/>
      <c r="C72" s="64"/>
      <c r="D72" s="64"/>
      <c r="E72" s="64"/>
      <c r="F72" s="64"/>
      <c r="G72" s="64"/>
      <c r="H72" s="64"/>
      <c r="I72" s="64"/>
      <c r="J72" s="64"/>
      <c r="K72" s="64"/>
    </row>
    <row r="73" spans="1:14" ht="12">
      <c r="A73" s="78"/>
      <c r="B73" s="78"/>
      <c r="C73" s="78"/>
      <c r="D73" s="78"/>
      <c r="E73" s="78"/>
      <c r="F73" s="78"/>
      <c r="G73" s="78"/>
      <c r="H73" s="78"/>
      <c r="I73" s="78"/>
      <c r="J73" s="78"/>
      <c r="K73" s="93"/>
    </row>
    <row r="74" spans="1:14" ht="12">
      <c r="A74" s="220" t="s">
        <v>319</v>
      </c>
      <c r="B74" s="220"/>
      <c r="C74" s="220"/>
      <c r="D74" s="220"/>
      <c r="E74" s="220"/>
      <c r="F74" s="220"/>
      <c r="G74" s="220"/>
      <c r="H74" s="220"/>
      <c r="I74" s="220"/>
      <c r="J74" s="220"/>
      <c r="K74" s="220"/>
      <c r="L74" s="220"/>
      <c r="M74" s="220"/>
      <c r="N74" s="220"/>
    </row>
    <row r="75" spans="1:14" ht="12">
      <c r="A75" s="220" t="s">
        <v>273</v>
      </c>
      <c r="B75" s="220"/>
      <c r="C75" s="220"/>
      <c r="D75" s="220"/>
      <c r="E75" s="220"/>
      <c r="F75" s="220"/>
      <c r="G75" s="220"/>
      <c r="H75" s="220"/>
      <c r="I75" s="220"/>
      <c r="J75" s="220"/>
      <c r="K75" s="220"/>
      <c r="L75" s="220"/>
      <c r="M75" s="220"/>
      <c r="N75" s="220"/>
    </row>
    <row r="76" spans="1:14" ht="36">
      <c r="A76" s="68" t="s">
        <v>2</v>
      </c>
      <c r="B76" s="12" t="s">
        <v>190</v>
      </c>
      <c r="C76" s="12" t="s">
        <v>191</v>
      </c>
      <c r="D76" s="68" t="s">
        <v>192</v>
      </c>
      <c r="E76" s="12" t="s">
        <v>193</v>
      </c>
      <c r="F76" s="12" t="s">
        <v>194</v>
      </c>
      <c r="G76" s="12" t="s">
        <v>195</v>
      </c>
      <c r="H76" s="12" t="s">
        <v>196</v>
      </c>
      <c r="I76" s="12" t="s">
        <v>197</v>
      </c>
      <c r="J76" s="12" t="s">
        <v>198</v>
      </c>
      <c r="K76" s="68" t="s">
        <v>199</v>
      </c>
      <c r="L76" s="12" t="s">
        <v>276</v>
      </c>
      <c r="M76" s="12" t="s">
        <v>277</v>
      </c>
      <c r="N76" s="12" t="s">
        <v>278</v>
      </c>
    </row>
    <row r="77" spans="1:14" ht="12">
      <c r="A77" s="69">
        <v>1</v>
      </c>
      <c r="B77" s="14" t="s">
        <v>294</v>
      </c>
      <c r="C77" s="70" t="s">
        <v>191</v>
      </c>
      <c r="D77" s="71">
        <v>1</v>
      </c>
      <c r="E77" s="18">
        <v>33</v>
      </c>
      <c r="F77" s="18">
        <v>35</v>
      </c>
      <c r="G77" s="18">
        <v>27.6</v>
      </c>
      <c r="H77" s="18">
        <v>29.1</v>
      </c>
      <c r="I77" s="18" t="s">
        <v>94</v>
      </c>
      <c r="J77" s="91">
        <f t="shared" ref="J77:J86" si="16">ROUND((AVERAGE(E77:I77)),2)</f>
        <v>31.18</v>
      </c>
      <c r="K77" s="85">
        <f t="shared" ref="K77:K86" si="17">J77*D77</f>
        <v>31.18</v>
      </c>
      <c r="L77" s="86">
        <v>24</v>
      </c>
      <c r="M77" s="87">
        <f t="shared" ref="M77:M86" si="18">ROUND(K77*0.8,2)</f>
        <v>24.94</v>
      </c>
      <c r="N77" s="85">
        <f t="shared" ref="N77:N86" si="19">ROUND(M77/L77,2)</f>
        <v>1.04</v>
      </c>
    </row>
    <row r="78" spans="1:14" ht="24.9" customHeight="1">
      <c r="A78" s="69">
        <v>2</v>
      </c>
      <c r="B78" s="76" t="s">
        <v>295</v>
      </c>
      <c r="C78" s="72" t="s">
        <v>191</v>
      </c>
      <c r="D78" s="71">
        <v>1</v>
      </c>
      <c r="E78" s="17">
        <v>16.899999999999999</v>
      </c>
      <c r="F78" s="17">
        <v>19</v>
      </c>
      <c r="G78" s="18">
        <v>20</v>
      </c>
      <c r="H78" s="18">
        <v>18</v>
      </c>
      <c r="I78" s="18" t="s">
        <v>94</v>
      </c>
      <c r="J78" s="91">
        <f t="shared" si="16"/>
        <v>18.48</v>
      </c>
      <c r="K78" s="85">
        <f t="shared" si="17"/>
        <v>18.48</v>
      </c>
      <c r="L78" s="86">
        <v>24</v>
      </c>
      <c r="M78" s="87">
        <f t="shared" si="18"/>
        <v>14.78</v>
      </c>
      <c r="N78" s="85">
        <f t="shared" si="19"/>
        <v>0.62</v>
      </c>
    </row>
    <row r="79" spans="1:14" ht="22.8">
      <c r="A79" s="73">
        <v>3</v>
      </c>
      <c r="B79" s="14" t="s">
        <v>296</v>
      </c>
      <c r="C79" s="70" t="s">
        <v>191</v>
      </c>
      <c r="D79" s="71">
        <v>1</v>
      </c>
      <c r="E79" s="23">
        <v>800</v>
      </c>
      <c r="F79" s="24">
        <v>974.02</v>
      </c>
      <c r="G79" s="24">
        <v>822.5</v>
      </c>
      <c r="H79" s="18" t="s">
        <v>94</v>
      </c>
      <c r="I79" s="18" t="s">
        <v>94</v>
      </c>
      <c r="J79" s="91">
        <f t="shared" si="16"/>
        <v>865.51</v>
      </c>
      <c r="K79" s="85">
        <f t="shared" si="17"/>
        <v>865.51</v>
      </c>
      <c r="L79" s="86">
        <v>60</v>
      </c>
      <c r="M79" s="87">
        <f t="shared" si="18"/>
        <v>692.41</v>
      </c>
      <c r="N79" s="85">
        <f t="shared" si="19"/>
        <v>11.54</v>
      </c>
    </row>
    <row r="80" spans="1:14" ht="23.1" customHeight="1">
      <c r="A80" s="69">
        <v>4</v>
      </c>
      <c r="B80" s="14" t="s">
        <v>297</v>
      </c>
      <c r="C80" s="70" t="s">
        <v>191</v>
      </c>
      <c r="D80" s="71">
        <v>1</v>
      </c>
      <c r="E80" s="18">
        <v>32</v>
      </c>
      <c r="F80" s="18">
        <v>28.45</v>
      </c>
      <c r="G80" s="18">
        <v>30</v>
      </c>
      <c r="H80" s="18" t="s">
        <v>94</v>
      </c>
      <c r="I80" s="18" t="s">
        <v>94</v>
      </c>
      <c r="J80" s="91">
        <f t="shared" si="16"/>
        <v>30.15</v>
      </c>
      <c r="K80" s="85">
        <f t="shared" si="17"/>
        <v>30.15</v>
      </c>
      <c r="L80" s="86">
        <v>24</v>
      </c>
      <c r="M80" s="87">
        <f t="shared" si="18"/>
        <v>24.12</v>
      </c>
      <c r="N80" s="85">
        <f t="shared" si="19"/>
        <v>1.01</v>
      </c>
    </row>
    <row r="81" spans="1:14" ht="12">
      <c r="A81" s="69">
        <v>5</v>
      </c>
      <c r="B81" s="14" t="s">
        <v>298</v>
      </c>
      <c r="C81" s="70" t="s">
        <v>191</v>
      </c>
      <c r="D81" s="71">
        <v>1</v>
      </c>
      <c r="E81" s="18">
        <v>34.979999999999997</v>
      </c>
      <c r="F81" s="18">
        <v>35</v>
      </c>
      <c r="G81" s="18">
        <v>29.97</v>
      </c>
      <c r="H81" s="18">
        <v>22.57</v>
      </c>
      <c r="I81" s="18" t="s">
        <v>94</v>
      </c>
      <c r="J81" s="91">
        <f t="shared" si="16"/>
        <v>30.63</v>
      </c>
      <c r="K81" s="85">
        <f t="shared" si="17"/>
        <v>30.63</v>
      </c>
      <c r="L81" s="86">
        <v>24</v>
      </c>
      <c r="M81" s="87">
        <f t="shared" si="18"/>
        <v>24.5</v>
      </c>
      <c r="N81" s="85">
        <f t="shared" si="19"/>
        <v>1.02</v>
      </c>
    </row>
    <row r="82" spans="1:14" ht="15" customHeight="1">
      <c r="A82" s="73">
        <v>6</v>
      </c>
      <c r="B82" s="106" t="s">
        <v>299</v>
      </c>
      <c r="C82" s="70" t="s">
        <v>191</v>
      </c>
      <c r="D82" s="71">
        <v>1</v>
      </c>
      <c r="E82" s="18">
        <v>17</v>
      </c>
      <c r="F82" s="18">
        <v>15.8</v>
      </c>
      <c r="G82" s="18">
        <v>20</v>
      </c>
      <c r="H82" s="18">
        <v>17</v>
      </c>
      <c r="I82" s="18" t="s">
        <v>94</v>
      </c>
      <c r="J82" s="91">
        <f t="shared" si="16"/>
        <v>17.45</v>
      </c>
      <c r="K82" s="85">
        <f t="shared" si="17"/>
        <v>17.45</v>
      </c>
      <c r="L82" s="86">
        <v>24</v>
      </c>
      <c r="M82" s="87">
        <f t="shared" si="18"/>
        <v>13.96</v>
      </c>
      <c r="N82" s="85">
        <f t="shared" si="19"/>
        <v>0.57999999999999996</v>
      </c>
    </row>
    <row r="83" spans="1:14" ht="22.8">
      <c r="A83" s="69">
        <v>7</v>
      </c>
      <c r="B83" s="14" t="s">
        <v>300</v>
      </c>
      <c r="C83" s="70" t="s">
        <v>191</v>
      </c>
      <c r="D83" s="71">
        <v>1</v>
      </c>
      <c r="E83" s="18">
        <v>47.46</v>
      </c>
      <c r="F83" s="18">
        <v>49.9</v>
      </c>
      <c r="G83" s="18">
        <v>36.1</v>
      </c>
      <c r="H83" s="18" t="s">
        <v>94</v>
      </c>
      <c r="I83" s="18" t="s">
        <v>94</v>
      </c>
      <c r="J83" s="91">
        <f t="shared" si="16"/>
        <v>44.49</v>
      </c>
      <c r="K83" s="85">
        <f t="shared" si="17"/>
        <v>44.49</v>
      </c>
      <c r="L83" s="86">
        <v>24</v>
      </c>
      <c r="M83" s="87">
        <f t="shared" si="18"/>
        <v>35.590000000000003</v>
      </c>
      <c r="N83" s="85">
        <f t="shared" si="19"/>
        <v>1.48</v>
      </c>
    </row>
    <row r="84" spans="1:14" ht="30" customHeight="1">
      <c r="A84" s="73">
        <v>8</v>
      </c>
      <c r="B84" s="14" t="s">
        <v>307</v>
      </c>
      <c r="C84" s="70" t="s">
        <v>191</v>
      </c>
      <c r="D84" s="71">
        <v>1</v>
      </c>
      <c r="E84" s="18">
        <v>54.62</v>
      </c>
      <c r="F84" s="18">
        <v>57.32</v>
      </c>
      <c r="G84" s="18">
        <v>58</v>
      </c>
      <c r="H84" s="18">
        <v>51</v>
      </c>
      <c r="I84" s="18" t="s">
        <v>94</v>
      </c>
      <c r="J84" s="91">
        <f t="shared" si="16"/>
        <v>55.24</v>
      </c>
      <c r="K84" s="85">
        <f t="shared" si="17"/>
        <v>55.24</v>
      </c>
      <c r="L84" s="86">
        <v>24</v>
      </c>
      <c r="M84" s="87">
        <f t="shared" si="18"/>
        <v>44.19</v>
      </c>
      <c r="N84" s="85">
        <f t="shared" si="19"/>
        <v>1.84</v>
      </c>
    </row>
    <row r="85" spans="1:14" ht="22.8">
      <c r="A85" s="69">
        <v>9</v>
      </c>
      <c r="B85" s="14" t="s">
        <v>302</v>
      </c>
      <c r="C85" s="70" t="s">
        <v>191</v>
      </c>
      <c r="D85" s="71">
        <v>1</v>
      </c>
      <c r="E85" s="18">
        <v>85.96</v>
      </c>
      <c r="F85" s="18">
        <v>78.989999999999995</v>
      </c>
      <c r="G85" s="18">
        <v>65.55</v>
      </c>
      <c r="H85" s="18" t="s">
        <v>94</v>
      </c>
      <c r="I85" s="18" t="s">
        <v>94</v>
      </c>
      <c r="J85" s="91">
        <f t="shared" si="16"/>
        <v>76.83</v>
      </c>
      <c r="K85" s="85">
        <f t="shared" si="17"/>
        <v>76.83</v>
      </c>
      <c r="L85" s="86">
        <v>24</v>
      </c>
      <c r="M85" s="87">
        <f t="shared" si="18"/>
        <v>61.46</v>
      </c>
      <c r="N85" s="85">
        <f t="shared" si="19"/>
        <v>2.56</v>
      </c>
    </row>
    <row r="86" spans="1:14" ht="24" customHeight="1">
      <c r="A86" s="107">
        <v>10</v>
      </c>
      <c r="B86" s="79" t="s">
        <v>288</v>
      </c>
      <c r="C86" s="80" t="s">
        <v>191</v>
      </c>
      <c r="D86" s="81">
        <v>1</v>
      </c>
      <c r="E86" s="31">
        <v>96</v>
      </c>
      <c r="F86" s="31">
        <v>90</v>
      </c>
      <c r="G86" s="31">
        <v>85</v>
      </c>
      <c r="H86" s="31" t="s">
        <v>94</v>
      </c>
      <c r="I86" s="31" t="s">
        <v>94</v>
      </c>
      <c r="J86" s="94">
        <f t="shared" si="16"/>
        <v>90.33</v>
      </c>
      <c r="K86" s="95">
        <f t="shared" si="17"/>
        <v>90.33</v>
      </c>
      <c r="L86" s="96">
        <v>24</v>
      </c>
      <c r="M86" s="97">
        <f t="shared" si="18"/>
        <v>72.260000000000005</v>
      </c>
      <c r="N86" s="85">
        <f t="shared" si="19"/>
        <v>3.01</v>
      </c>
    </row>
    <row r="87" spans="1:14" ht="12">
      <c r="A87" s="77"/>
      <c r="B87" s="224" t="s">
        <v>320</v>
      </c>
      <c r="C87" s="224"/>
      <c r="D87" s="224"/>
      <c r="E87" s="224"/>
      <c r="F87" s="224"/>
      <c r="G87" s="224"/>
      <c r="H87" s="224"/>
      <c r="I87" s="224"/>
      <c r="J87" s="224"/>
      <c r="K87" s="224"/>
      <c r="L87" s="224"/>
      <c r="M87" s="224"/>
      <c r="N87" s="88">
        <f>SUM(N77:N86)</f>
        <v>24.7</v>
      </c>
    </row>
    <row r="88" spans="1:14">
      <c r="A88" s="244" t="s">
        <v>290</v>
      </c>
      <c r="B88" s="244"/>
      <c r="C88" s="244"/>
      <c r="D88" s="244"/>
      <c r="E88" s="244"/>
      <c r="F88" s="244"/>
      <c r="G88" s="244"/>
      <c r="H88" s="244"/>
      <c r="I88" s="244"/>
      <c r="J88" s="244"/>
      <c r="K88" s="244"/>
      <c r="L88" s="244"/>
      <c r="M88" s="244"/>
      <c r="N88" s="89">
        <f>Y9</f>
        <v>2.0499999999999998</v>
      </c>
    </row>
    <row r="89" spans="1:14">
      <c r="A89" s="244" t="s">
        <v>291</v>
      </c>
      <c r="B89" s="244"/>
      <c r="C89" s="244"/>
      <c r="D89" s="244"/>
      <c r="E89" s="244"/>
      <c r="F89" s="244"/>
      <c r="G89" s="244"/>
      <c r="H89" s="244"/>
      <c r="I89" s="244"/>
      <c r="J89" s="244"/>
      <c r="K89" s="244"/>
      <c r="L89" s="244"/>
      <c r="M89" s="244"/>
      <c r="N89" s="89">
        <f>N143</f>
        <v>11.138235294117599</v>
      </c>
    </row>
    <row r="90" spans="1:14" ht="12">
      <c r="A90" s="245" t="s">
        <v>292</v>
      </c>
      <c r="B90" s="245"/>
      <c r="C90" s="245"/>
      <c r="D90" s="245"/>
      <c r="E90" s="245"/>
      <c r="F90" s="245"/>
      <c r="G90" s="245"/>
      <c r="H90" s="245"/>
      <c r="I90" s="245"/>
      <c r="J90" s="245"/>
      <c r="K90" s="245"/>
      <c r="L90" s="245"/>
      <c r="M90" s="245"/>
      <c r="N90" s="90">
        <f>SUM(N87:N89)</f>
        <v>37.888235294117599</v>
      </c>
    </row>
    <row r="91" spans="1:14" ht="12">
      <c r="A91" s="78"/>
      <c r="B91" s="78"/>
      <c r="C91" s="78"/>
      <c r="D91" s="78"/>
      <c r="E91" s="78"/>
      <c r="F91" s="78"/>
      <c r="G91" s="78"/>
      <c r="H91" s="78"/>
      <c r="I91" s="78"/>
      <c r="J91" s="78"/>
      <c r="K91" s="93"/>
    </row>
    <row r="92" spans="1:14" ht="12">
      <c r="A92" s="220" t="s">
        <v>321</v>
      </c>
      <c r="B92" s="220"/>
      <c r="C92" s="220"/>
      <c r="D92" s="220"/>
      <c r="E92" s="220"/>
      <c r="F92" s="220"/>
      <c r="G92" s="220"/>
      <c r="H92" s="220"/>
      <c r="I92" s="220"/>
      <c r="J92" s="220"/>
      <c r="K92" s="220"/>
      <c r="L92" s="220"/>
      <c r="M92" s="220"/>
      <c r="N92" s="220"/>
    </row>
    <row r="93" spans="1:14" ht="12">
      <c r="A93" s="220" t="s">
        <v>273</v>
      </c>
      <c r="B93" s="220"/>
      <c r="C93" s="220"/>
      <c r="D93" s="220"/>
      <c r="E93" s="220"/>
      <c r="F93" s="220"/>
      <c r="G93" s="220"/>
      <c r="H93" s="220"/>
      <c r="I93" s="220"/>
      <c r="J93" s="220"/>
      <c r="K93" s="220"/>
      <c r="L93" s="220"/>
      <c r="M93" s="220"/>
      <c r="N93" s="220"/>
    </row>
    <row r="94" spans="1:14" ht="36">
      <c r="A94" s="68" t="s">
        <v>2</v>
      </c>
      <c r="B94" s="12" t="s">
        <v>190</v>
      </c>
      <c r="C94" s="12" t="s">
        <v>191</v>
      </c>
      <c r="D94" s="68" t="s">
        <v>192</v>
      </c>
      <c r="E94" s="12" t="s">
        <v>193</v>
      </c>
      <c r="F94" s="12" t="s">
        <v>194</v>
      </c>
      <c r="G94" s="12" t="s">
        <v>195</v>
      </c>
      <c r="H94" s="12" t="s">
        <v>196</v>
      </c>
      <c r="I94" s="12" t="s">
        <v>197</v>
      </c>
      <c r="J94" s="12" t="s">
        <v>198</v>
      </c>
      <c r="K94" s="68" t="s">
        <v>199</v>
      </c>
      <c r="L94" s="12" t="s">
        <v>276</v>
      </c>
      <c r="M94" s="12" t="s">
        <v>277</v>
      </c>
      <c r="N94" s="12" t="s">
        <v>278</v>
      </c>
    </row>
    <row r="95" spans="1:14" ht="12">
      <c r="A95" s="69">
        <v>1</v>
      </c>
      <c r="B95" s="14" t="s">
        <v>294</v>
      </c>
      <c r="C95" s="70" t="s">
        <v>191</v>
      </c>
      <c r="D95" s="71">
        <v>1</v>
      </c>
      <c r="E95" s="18">
        <v>33</v>
      </c>
      <c r="F95" s="18">
        <v>35</v>
      </c>
      <c r="G95" s="18">
        <v>27.6</v>
      </c>
      <c r="H95" s="18">
        <v>29.1</v>
      </c>
      <c r="I95" s="18" t="s">
        <v>94</v>
      </c>
      <c r="J95" s="91">
        <f t="shared" ref="J95:J106" si="20">ROUND((AVERAGE(E95:I95)),2)</f>
        <v>31.18</v>
      </c>
      <c r="K95" s="85">
        <f t="shared" ref="K95:K106" si="21">J95*D95</f>
        <v>31.18</v>
      </c>
      <c r="L95" s="86">
        <v>24</v>
      </c>
      <c r="M95" s="87">
        <f t="shared" ref="M95:M106" si="22">ROUND(K95*0.8,2)</f>
        <v>24.94</v>
      </c>
      <c r="N95" s="85">
        <f t="shared" ref="N95:N106" si="23">ROUND(M95/L95,2)</f>
        <v>1.04</v>
      </c>
    </row>
    <row r="96" spans="1:14" ht="24" customHeight="1">
      <c r="A96" s="69">
        <v>2</v>
      </c>
      <c r="B96" s="76" t="s">
        <v>322</v>
      </c>
      <c r="C96" s="72" t="s">
        <v>191</v>
      </c>
      <c r="D96" s="71">
        <v>1</v>
      </c>
      <c r="E96" s="17">
        <v>30.77</v>
      </c>
      <c r="F96" s="21">
        <v>43.25</v>
      </c>
      <c r="G96" s="18">
        <v>37.9</v>
      </c>
      <c r="H96" s="18">
        <v>45.33</v>
      </c>
      <c r="I96" s="18" t="s">
        <v>94</v>
      </c>
      <c r="J96" s="91">
        <f t="shared" si="20"/>
        <v>39.31</v>
      </c>
      <c r="K96" s="85">
        <f t="shared" si="21"/>
        <v>39.31</v>
      </c>
      <c r="L96" s="86">
        <v>24</v>
      </c>
      <c r="M96" s="87">
        <f t="shared" si="22"/>
        <v>31.45</v>
      </c>
      <c r="N96" s="85">
        <f t="shared" si="23"/>
        <v>1.31</v>
      </c>
    </row>
    <row r="97" spans="1:26" ht="12">
      <c r="A97" s="73">
        <v>3</v>
      </c>
      <c r="B97" s="76" t="s">
        <v>298</v>
      </c>
      <c r="C97" s="70" t="s">
        <v>191</v>
      </c>
      <c r="D97" s="71">
        <v>1</v>
      </c>
      <c r="E97" s="18">
        <v>34.979999999999997</v>
      </c>
      <c r="F97" s="18">
        <v>35</v>
      </c>
      <c r="G97" s="18">
        <v>29.97</v>
      </c>
      <c r="H97" s="18">
        <v>22.57</v>
      </c>
      <c r="I97" s="18" t="s">
        <v>94</v>
      </c>
      <c r="J97" s="91">
        <f t="shared" si="20"/>
        <v>30.63</v>
      </c>
      <c r="K97" s="85">
        <f t="shared" si="21"/>
        <v>30.63</v>
      </c>
      <c r="L97" s="86">
        <v>24</v>
      </c>
      <c r="M97" s="87">
        <f t="shared" si="22"/>
        <v>24.5</v>
      </c>
      <c r="N97" s="85">
        <f t="shared" si="23"/>
        <v>1.02</v>
      </c>
    </row>
    <row r="98" spans="1:26" ht="12">
      <c r="A98" s="69">
        <v>4</v>
      </c>
      <c r="B98" s="14" t="s">
        <v>323</v>
      </c>
      <c r="C98" s="70" t="s">
        <v>191</v>
      </c>
      <c r="D98" s="71">
        <v>1</v>
      </c>
      <c r="E98" s="18">
        <v>17</v>
      </c>
      <c r="F98" s="18">
        <v>15.8</v>
      </c>
      <c r="G98" s="18">
        <v>20</v>
      </c>
      <c r="H98" s="18">
        <v>17</v>
      </c>
      <c r="I98" s="18" t="s">
        <v>94</v>
      </c>
      <c r="J98" s="91">
        <f t="shared" si="20"/>
        <v>17.45</v>
      </c>
      <c r="K98" s="85">
        <f t="shared" si="21"/>
        <v>17.45</v>
      </c>
      <c r="L98" s="86">
        <v>24</v>
      </c>
      <c r="M98" s="87">
        <f t="shared" si="22"/>
        <v>13.96</v>
      </c>
      <c r="N98" s="85">
        <f t="shared" si="23"/>
        <v>0.57999999999999996</v>
      </c>
    </row>
    <row r="99" spans="1:26" ht="22.8">
      <c r="A99" s="69">
        <v>5</v>
      </c>
      <c r="B99" s="14" t="s">
        <v>300</v>
      </c>
      <c r="C99" s="70" t="s">
        <v>191</v>
      </c>
      <c r="D99" s="71">
        <v>1</v>
      </c>
      <c r="E99" s="18">
        <v>47.46</v>
      </c>
      <c r="F99" s="18">
        <v>49.9</v>
      </c>
      <c r="G99" s="18">
        <v>36.1</v>
      </c>
      <c r="H99" s="18" t="s">
        <v>94</v>
      </c>
      <c r="I99" s="18" t="s">
        <v>94</v>
      </c>
      <c r="J99" s="91">
        <f t="shared" si="20"/>
        <v>44.49</v>
      </c>
      <c r="K99" s="85">
        <f t="shared" si="21"/>
        <v>44.49</v>
      </c>
      <c r="L99" s="86">
        <v>24</v>
      </c>
      <c r="M99" s="87">
        <f t="shared" si="22"/>
        <v>35.590000000000003</v>
      </c>
      <c r="N99" s="85">
        <f t="shared" si="23"/>
        <v>1.48</v>
      </c>
    </row>
    <row r="100" spans="1:26" ht="23.1" customHeight="1">
      <c r="A100" s="73">
        <v>6</v>
      </c>
      <c r="B100" s="14" t="s">
        <v>324</v>
      </c>
      <c r="C100" s="70" t="s">
        <v>191</v>
      </c>
      <c r="D100" s="71">
        <v>1</v>
      </c>
      <c r="E100" s="18">
        <v>25</v>
      </c>
      <c r="F100" s="18">
        <v>30.5</v>
      </c>
      <c r="G100" s="18">
        <v>30.49</v>
      </c>
      <c r="H100" s="18">
        <v>23</v>
      </c>
      <c r="I100" s="18" t="s">
        <v>94</v>
      </c>
      <c r="J100" s="91">
        <f t="shared" si="20"/>
        <v>27.25</v>
      </c>
      <c r="K100" s="85">
        <f t="shared" si="21"/>
        <v>27.25</v>
      </c>
      <c r="L100" s="86">
        <v>24</v>
      </c>
      <c r="M100" s="87">
        <f t="shared" si="22"/>
        <v>21.8</v>
      </c>
      <c r="N100" s="85">
        <f t="shared" si="23"/>
        <v>0.91</v>
      </c>
    </row>
    <row r="101" spans="1:26" ht="12">
      <c r="A101" s="69">
        <v>7</v>
      </c>
      <c r="B101" s="14" t="s">
        <v>325</v>
      </c>
      <c r="C101" s="70" t="s">
        <v>191</v>
      </c>
      <c r="D101" s="71">
        <v>1</v>
      </c>
      <c r="E101" s="18">
        <v>31.4</v>
      </c>
      <c r="F101" s="18">
        <v>27.99</v>
      </c>
      <c r="G101" s="18">
        <v>29</v>
      </c>
      <c r="H101" s="18">
        <v>32.090000000000003</v>
      </c>
      <c r="I101" s="18" t="s">
        <v>94</v>
      </c>
      <c r="J101" s="91">
        <f t="shared" si="20"/>
        <v>30.12</v>
      </c>
      <c r="K101" s="85">
        <f t="shared" si="21"/>
        <v>30.12</v>
      </c>
      <c r="L101" s="86">
        <v>24</v>
      </c>
      <c r="M101" s="87">
        <f t="shared" si="22"/>
        <v>24.1</v>
      </c>
      <c r="N101" s="85">
        <f t="shared" si="23"/>
        <v>1</v>
      </c>
    </row>
    <row r="102" spans="1:26" ht="26.1" customHeight="1">
      <c r="A102" s="73">
        <v>8</v>
      </c>
      <c r="B102" s="14" t="s">
        <v>326</v>
      </c>
      <c r="C102" s="70" t="s">
        <v>191</v>
      </c>
      <c r="D102" s="71">
        <v>1</v>
      </c>
      <c r="E102" s="18">
        <v>75.260000000000005</v>
      </c>
      <c r="F102" s="24">
        <v>78.61</v>
      </c>
      <c r="G102" s="24">
        <v>97.09</v>
      </c>
      <c r="H102" s="18" t="s">
        <v>94</v>
      </c>
      <c r="I102" s="18" t="s">
        <v>94</v>
      </c>
      <c r="J102" s="91">
        <f t="shared" si="20"/>
        <v>83.65</v>
      </c>
      <c r="K102" s="85">
        <f t="shared" si="21"/>
        <v>83.65</v>
      </c>
      <c r="L102" s="86">
        <v>24</v>
      </c>
      <c r="M102" s="87">
        <f t="shared" si="22"/>
        <v>66.92</v>
      </c>
      <c r="N102" s="85">
        <f t="shared" si="23"/>
        <v>2.79</v>
      </c>
    </row>
    <row r="103" spans="1:26" ht="12">
      <c r="A103" s="69">
        <v>9</v>
      </c>
      <c r="B103" s="14" t="s">
        <v>327</v>
      </c>
      <c r="C103" s="70" t="s">
        <v>191</v>
      </c>
      <c r="D103" s="71">
        <v>1</v>
      </c>
      <c r="E103" s="18">
        <v>43.98</v>
      </c>
      <c r="F103" s="18">
        <v>34.5</v>
      </c>
      <c r="G103" s="18">
        <v>41.95</v>
      </c>
      <c r="H103" s="18">
        <v>41.17</v>
      </c>
      <c r="I103" s="18" t="s">
        <v>94</v>
      </c>
      <c r="J103" s="91">
        <f t="shared" si="20"/>
        <v>40.4</v>
      </c>
      <c r="K103" s="85">
        <f t="shared" si="21"/>
        <v>40.4</v>
      </c>
      <c r="L103" s="86">
        <v>24</v>
      </c>
      <c r="M103" s="87">
        <f t="shared" si="22"/>
        <v>32.32</v>
      </c>
      <c r="N103" s="85">
        <f t="shared" si="23"/>
        <v>1.35</v>
      </c>
    </row>
    <row r="104" spans="1:26" ht="18" customHeight="1">
      <c r="A104" s="73">
        <v>10</v>
      </c>
      <c r="B104" s="108" t="s">
        <v>328</v>
      </c>
      <c r="C104" s="70" t="s">
        <v>191</v>
      </c>
      <c r="D104" s="71">
        <v>1</v>
      </c>
      <c r="E104" s="18">
        <v>29.5</v>
      </c>
      <c r="F104" s="18">
        <v>30.69</v>
      </c>
      <c r="G104" s="18">
        <v>28.99</v>
      </c>
      <c r="H104" s="18" t="s">
        <v>94</v>
      </c>
      <c r="I104" s="18" t="s">
        <v>94</v>
      </c>
      <c r="J104" s="91">
        <f t="shared" si="20"/>
        <v>29.73</v>
      </c>
      <c r="K104" s="85">
        <f t="shared" si="21"/>
        <v>29.73</v>
      </c>
      <c r="L104" s="96">
        <v>24</v>
      </c>
      <c r="M104" s="97">
        <f t="shared" si="22"/>
        <v>23.78</v>
      </c>
      <c r="N104" s="85">
        <f t="shared" si="23"/>
        <v>0.99</v>
      </c>
    </row>
    <row r="105" spans="1:26" ht="22.8">
      <c r="A105" s="69">
        <v>11</v>
      </c>
      <c r="B105" s="14" t="s">
        <v>302</v>
      </c>
      <c r="C105" s="70" t="s">
        <v>191</v>
      </c>
      <c r="D105" s="71">
        <v>1</v>
      </c>
      <c r="E105" s="18">
        <v>85.96</v>
      </c>
      <c r="F105" s="18">
        <v>78.989999999999995</v>
      </c>
      <c r="G105" s="18">
        <v>65.55</v>
      </c>
      <c r="H105" s="18" t="s">
        <v>94</v>
      </c>
      <c r="I105" s="18" t="s">
        <v>94</v>
      </c>
      <c r="J105" s="91">
        <f t="shared" si="20"/>
        <v>76.83</v>
      </c>
      <c r="K105" s="85">
        <f t="shared" si="21"/>
        <v>76.83</v>
      </c>
      <c r="L105" s="96">
        <v>24</v>
      </c>
      <c r="M105" s="97">
        <f t="shared" si="22"/>
        <v>61.46</v>
      </c>
      <c r="N105" s="85">
        <f t="shared" si="23"/>
        <v>2.56</v>
      </c>
    </row>
    <row r="106" spans="1:26" ht="24" customHeight="1">
      <c r="A106" s="107">
        <v>12</v>
      </c>
      <c r="B106" s="79" t="s">
        <v>288</v>
      </c>
      <c r="C106" s="80" t="s">
        <v>191</v>
      </c>
      <c r="D106" s="81">
        <v>1</v>
      </c>
      <c r="E106" s="31">
        <v>96</v>
      </c>
      <c r="F106" s="31">
        <v>90</v>
      </c>
      <c r="G106" s="31">
        <v>85</v>
      </c>
      <c r="H106" s="31" t="s">
        <v>94</v>
      </c>
      <c r="I106" s="31" t="s">
        <v>94</v>
      </c>
      <c r="J106" s="94">
        <f t="shared" si="20"/>
        <v>90.33</v>
      </c>
      <c r="K106" s="95">
        <f t="shared" si="21"/>
        <v>90.33</v>
      </c>
      <c r="L106" s="96">
        <v>24</v>
      </c>
      <c r="M106" s="97">
        <f t="shared" si="22"/>
        <v>72.260000000000005</v>
      </c>
      <c r="N106" s="85">
        <f t="shared" si="23"/>
        <v>3.01</v>
      </c>
    </row>
    <row r="107" spans="1:26" ht="12">
      <c r="A107" s="224" t="s">
        <v>210</v>
      </c>
      <c r="B107" s="224"/>
      <c r="C107" s="224"/>
      <c r="D107" s="224"/>
      <c r="E107" s="224"/>
      <c r="F107" s="224"/>
      <c r="G107" s="224"/>
      <c r="H107" s="224"/>
      <c r="I107" s="224"/>
      <c r="J107" s="224"/>
      <c r="K107" s="224"/>
      <c r="L107" s="224"/>
      <c r="M107" s="224"/>
      <c r="N107" s="88">
        <f>SUM(N95:N106)</f>
        <v>18.04</v>
      </c>
    </row>
    <row r="108" spans="1:26">
      <c r="A108" s="244" t="s">
        <v>290</v>
      </c>
      <c r="B108" s="244"/>
      <c r="C108" s="244"/>
      <c r="D108" s="244"/>
      <c r="E108" s="244"/>
      <c r="F108" s="244"/>
      <c r="G108" s="244"/>
      <c r="H108" s="244"/>
      <c r="I108" s="244"/>
      <c r="J108" s="244"/>
      <c r="K108" s="244"/>
      <c r="L108" s="244"/>
      <c r="M108" s="244"/>
      <c r="N108" s="89">
        <f>Y9</f>
        <v>2.0499999999999998</v>
      </c>
    </row>
    <row r="109" spans="1:26" s="64" customFormat="1" ht="12">
      <c r="A109" s="244" t="s">
        <v>291</v>
      </c>
      <c r="B109" s="244"/>
      <c r="C109" s="244"/>
      <c r="D109" s="244"/>
      <c r="E109" s="244"/>
      <c r="F109" s="244"/>
      <c r="G109" s="244"/>
      <c r="H109" s="244"/>
      <c r="I109" s="244"/>
      <c r="J109" s="244"/>
      <c r="K109" s="244"/>
      <c r="L109" s="244"/>
      <c r="M109" s="244"/>
      <c r="N109" s="89">
        <f>N143</f>
        <v>11.138235294117599</v>
      </c>
      <c r="O109" s="66"/>
      <c r="P109" s="66"/>
      <c r="Q109" s="66"/>
      <c r="R109" s="66"/>
      <c r="S109" s="66"/>
      <c r="T109" s="66"/>
      <c r="U109" s="66"/>
      <c r="V109" s="66"/>
      <c r="W109" s="66"/>
      <c r="X109" s="66"/>
      <c r="Y109" s="66"/>
      <c r="Z109" s="66"/>
    </row>
    <row r="110" spans="1:26" s="64" customFormat="1" ht="12">
      <c r="A110" s="245" t="s">
        <v>292</v>
      </c>
      <c r="B110" s="245"/>
      <c r="C110" s="245"/>
      <c r="D110" s="245"/>
      <c r="E110" s="245"/>
      <c r="F110" s="245"/>
      <c r="G110" s="245"/>
      <c r="H110" s="245"/>
      <c r="I110" s="245"/>
      <c r="J110" s="245"/>
      <c r="K110" s="245"/>
      <c r="L110" s="245"/>
      <c r="M110" s="245"/>
      <c r="N110" s="90">
        <f>SUM(N107:N109)</f>
        <v>31.228235294117599</v>
      </c>
      <c r="O110" s="66"/>
      <c r="P110" s="66"/>
      <c r="Q110" s="66"/>
      <c r="R110" s="66"/>
      <c r="S110" s="66"/>
      <c r="T110" s="66"/>
      <c r="U110" s="66"/>
      <c r="V110" s="66"/>
      <c r="W110" s="66"/>
      <c r="X110" s="66"/>
      <c r="Y110" s="66"/>
      <c r="Z110" s="66"/>
    </row>
    <row r="111" spans="1:26" s="64" customFormat="1" ht="12"/>
    <row r="112" spans="1:26" s="65" customFormat="1" ht="14.4"/>
    <row r="113" spans="1:26" s="65" customFormat="1" ht="14.4">
      <c r="A113" s="252" t="s">
        <v>329</v>
      </c>
      <c r="B113" s="252"/>
      <c r="C113" s="252"/>
      <c r="D113" s="252"/>
      <c r="E113" s="252"/>
      <c r="F113" s="252"/>
      <c r="G113" s="252"/>
      <c r="H113" s="252"/>
      <c r="I113" s="252"/>
      <c r="J113" s="252"/>
      <c r="K113" s="252"/>
      <c r="L113" s="252"/>
      <c r="M113" s="252"/>
      <c r="N113" s="252"/>
    </row>
    <row r="114" spans="1:26" ht="12">
      <c r="A114" s="220" t="s">
        <v>330</v>
      </c>
      <c r="B114" s="220"/>
      <c r="C114" s="220"/>
      <c r="D114" s="220"/>
      <c r="E114" s="220"/>
      <c r="F114" s="220"/>
      <c r="G114" s="220"/>
      <c r="H114" s="220"/>
      <c r="I114" s="220"/>
      <c r="J114" s="220"/>
      <c r="K114" s="220"/>
      <c r="L114" s="220"/>
      <c r="M114" s="220"/>
      <c r="N114" s="220"/>
      <c r="O114" s="64"/>
      <c r="P114" s="64"/>
    </row>
    <row r="115" spans="1:26" ht="21.9" customHeight="1">
      <c r="A115" s="220" t="s">
        <v>331</v>
      </c>
      <c r="B115" s="220"/>
      <c r="C115" s="220"/>
      <c r="D115" s="220"/>
      <c r="E115" s="220"/>
      <c r="F115" s="220"/>
      <c r="G115" s="220"/>
      <c r="H115" s="220"/>
      <c r="I115" s="220"/>
      <c r="J115" s="220"/>
      <c r="K115" s="220"/>
      <c r="L115" s="220"/>
      <c r="M115" s="220"/>
      <c r="N115" s="220"/>
      <c r="O115" s="109"/>
      <c r="P115" s="109"/>
    </row>
    <row r="116" spans="1:26" ht="36">
      <c r="A116" s="68" t="s">
        <v>2</v>
      </c>
      <c r="B116" s="12" t="s">
        <v>190</v>
      </c>
      <c r="C116" s="12" t="s">
        <v>191</v>
      </c>
      <c r="D116" s="68" t="s">
        <v>192</v>
      </c>
      <c r="E116" s="12" t="s">
        <v>193</v>
      </c>
      <c r="F116" s="12" t="s">
        <v>194</v>
      </c>
      <c r="G116" s="12" t="s">
        <v>195</v>
      </c>
      <c r="H116" s="12" t="s">
        <v>196</v>
      </c>
      <c r="I116" s="12" t="s">
        <v>197</v>
      </c>
      <c r="J116" s="12" t="s">
        <v>198</v>
      </c>
      <c r="K116" s="68" t="s">
        <v>199</v>
      </c>
      <c r="L116" s="110" t="s">
        <v>276</v>
      </c>
      <c r="M116" s="110" t="s">
        <v>277</v>
      </c>
      <c r="N116" s="110" t="s">
        <v>278</v>
      </c>
      <c r="O116" s="111"/>
      <c r="P116" s="111"/>
    </row>
    <row r="117" spans="1:26" ht="22.8">
      <c r="A117" s="69">
        <v>1</v>
      </c>
      <c r="B117" s="14" t="s">
        <v>332</v>
      </c>
      <c r="C117" s="70" t="s">
        <v>191</v>
      </c>
      <c r="D117" s="71">
        <v>2</v>
      </c>
      <c r="E117" s="17">
        <v>425</v>
      </c>
      <c r="F117" s="18">
        <v>504.98</v>
      </c>
      <c r="G117" s="24">
        <v>562.97</v>
      </c>
      <c r="H117" s="24">
        <v>588.95000000000005</v>
      </c>
      <c r="I117" s="18" t="s">
        <v>94</v>
      </c>
      <c r="J117" s="91">
        <f>ROUND((AVERAGE(E117:I117)),2)</f>
        <v>520.48</v>
      </c>
      <c r="K117" s="85">
        <f>J117*D117</f>
        <v>1040.96</v>
      </c>
      <c r="L117" s="112">
        <v>60</v>
      </c>
      <c r="M117" s="113">
        <f>ROUND(K117*0.8,2)</f>
        <v>832.77</v>
      </c>
      <c r="N117" s="114">
        <f>ROUND(M117/L117,2)</f>
        <v>13.88</v>
      </c>
      <c r="O117" s="102"/>
      <c r="P117" s="102"/>
    </row>
    <row r="118" spans="1:26" ht="30" customHeight="1">
      <c r="A118" s="69">
        <v>2</v>
      </c>
      <c r="B118" s="76" t="s">
        <v>333</v>
      </c>
      <c r="C118" s="72" t="s">
        <v>191</v>
      </c>
      <c r="D118" s="71">
        <v>2</v>
      </c>
      <c r="E118" s="17">
        <v>160</v>
      </c>
      <c r="F118" s="21">
        <v>172.89</v>
      </c>
      <c r="G118" s="18">
        <v>189.44</v>
      </c>
      <c r="H118" s="18">
        <v>152</v>
      </c>
      <c r="I118" s="18" t="s">
        <v>94</v>
      </c>
      <c r="J118" s="91">
        <f t="shared" ref="J118:J128" si="24">ROUND((AVERAGE(E118:I118)),2)</f>
        <v>168.58</v>
      </c>
      <c r="K118" s="85">
        <f>J118*D118</f>
        <v>337.16</v>
      </c>
      <c r="L118" s="112">
        <v>60</v>
      </c>
      <c r="M118" s="113">
        <f>ROUND(K118*0.8,2)</f>
        <v>269.73</v>
      </c>
      <c r="N118" s="114">
        <f>ROUND(M118/L118,2)</f>
        <v>4.5</v>
      </c>
      <c r="O118" s="102"/>
      <c r="P118" s="102"/>
    </row>
    <row r="119" spans="1:26" ht="12">
      <c r="A119" s="73">
        <v>3</v>
      </c>
      <c r="B119" s="76" t="s">
        <v>334</v>
      </c>
      <c r="C119" s="70" t="s">
        <v>191</v>
      </c>
      <c r="D119" s="71">
        <v>10</v>
      </c>
      <c r="E119" s="17">
        <v>37</v>
      </c>
      <c r="F119" s="18">
        <v>30</v>
      </c>
      <c r="G119" s="18">
        <v>24</v>
      </c>
      <c r="H119" s="18">
        <v>39</v>
      </c>
      <c r="I119" s="18" t="s">
        <v>94</v>
      </c>
      <c r="J119" s="91">
        <f t="shared" si="24"/>
        <v>32.5</v>
      </c>
      <c r="K119" s="85">
        <f t="shared" ref="K119:K140" si="25">J119*D119</f>
        <v>325</v>
      </c>
      <c r="L119" s="112">
        <v>24</v>
      </c>
      <c r="M119" s="113">
        <f>ROUND(K119*0.8,2)</f>
        <v>260</v>
      </c>
      <c r="N119" s="114">
        <f t="shared" ref="N119:N121" si="26">ROUND(M119/L119,2)</f>
        <v>10.83</v>
      </c>
      <c r="O119" s="102"/>
      <c r="P119" s="102"/>
    </row>
    <row r="120" spans="1:26" ht="30.9" customHeight="1">
      <c r="A120" s="69">
        <v>4</v>
      </c>
      <c r="B120" s="108" t="s">
        <v>335</v>
      </c>
      <c r="C120" s="70" t="s">
        <v>191</v>
      </c>
      <c r="D120" s="71">
        <v>1</v>
      </c>
      <c r="E120" s="24">
        <v>239.68</v>
      </c>
      <c r="F120" s="24">
        <v>170.6</v>
      </c>
      <c r="G120" s="24">
        <v>251.9</v>
      </c>
      <c r="H120" s="18" t="s">
        <v>94</v>
      </c>
      <c r="I120" s="18" t="s">
        <v>94</v>
      </c>
      <c r="J120" s="91">
        <f t="shared" si="24"/>
        <v>220.73</v>
      </c>
      <c r="K120" s="85">
        <f t="shared" si="25"/>
        <v>220.73</v>
      </c>
      <c r="L120" s="112">
        <v>24</v>
      </c>
      <c r="M120" s="113">
        <f>ROUND(K120*0.8,2)</f>
        <v>176.58</v>
      </c>
      <c r="N120" s="114">
        <f t="shared" si="26"/>
        <v>7.36</v>
      </c>
      <c r="O120" s="102"/>
      <c r="P120" s="102"/>
    </row>
    <row r="121" spans="1:26" ht="12">
      <c r="A121" s="69">
        <v>5</v>
      </c>
      <c r="B121" s="14" t="s">
        <v>336</v>
      </c>
      <c r="C121" s="70" t="s">
        <v>191</v>
      </c>
      <c r="D121" s="71">
        <v>2</v>
      </c>
      <c r="E121" s="23">
        <v>48.14</v>
      </c>
      <c r="F121" s="17">
        <v>35</v>
      </c>
      <c r="G121" s="32">
        <v>41</v>
      </c>
      <c r="H121" s="18">
        <v>37</v>
      </c>
      <c r="I121" s="18" t="s">
        <v>94</v>
      </c>
      <c r="J121" s="91">
        <f t="shared" si="24"/>
        <v>40.29</v>
      </c>
      <c r="K121" s="85">
        <f t="shared" si="25"/>
        <v>80.58</v>
      </c>
      <c r="L121" s="112">
        <v>60</v>
      </c>
      <c r="M121" s="113">
        <f t="shared" ref="M121:M140" si="27">ROUND(K121*0.8,2)</f>
        <v>64.459999999999994</v>
      </c>
      <c r="N121" s="114">
        <f t="shared" si="26"/>
        <v>1.07</v>
      </c>
      <c r="O121" s="64"/>
      <c r="P121" s="64"/>
    </row>
    <row r="122" spans="1:26" ht="23.1" customHeight="1">
      <c r="A122" s="73">
        <v>6</v>
      </c>
      <c r="B122" s="14" t="s">
        <v>337</v>
      </c>
      <c r="C122" s="70" t="s">
        <v>191</v>
      </c>
      <c r="D122" s="71">
        <v>1</v>
      </c>
      <c r="E122" s="18">
        <v>231.88</v>
      </c>
      <c r="F122" s="18">
        <v>273</v>
      </c>
      <c r="G122" s="18">
        <v>357.33</v>
      </c>
      <c r="H122" s="18" t="s">
        <v>94</v>
      </c>
      <c r="I122" s="18" t="s">
        <v>94</v>
      </c>
      <c r="J122" s="91">
        <f t="shared" si="24"/>
        <v>287.39999999999998</v>
      </c>
      <c r="K122" s="85">
        <f t="shared" si="25"/>
        <v>287.39999999999998</v>
      </c>
      <c r="L122" s="112">
        <v>60</v>
      </c>
      <c r="M122" s="113">
        <f t="shared" si="27"/>
        <v>229.92</v>
      </c>
      <c r="N122" s="114">
        <f t="shared" ref="N122:N140" si="28">ROUND(M122/L122,2)</f>
        <v>3.83</v>
      </c>
      <c r="O122" s="64"/>
      <c r="P122" s="64"/>
      <c r="Q122" s="64"/>
      <c r="R122" s="64"/>
      <c r="S122" s="64"/>
      <c r="T122" s="64"/>
      <c r="U122" s="64"/>
      <c r="V122" s="64"/>
      <c r="W122" s="64"/>
      <c r="X122" s="64"/>
      <c r="Y122" s="64"/>
      <c r="Z122" s="64"/>
    </row>
    <row r="123" spans="1:26" ht="22.8">
      <c r="A123" s="69">
        <v>7</v>
      </c>
      <c r="B123" s="14" t="s">
        <v>338</v>
      </c>
      <c r="C123" s="70" t="s">
        <v>191</v>
      </c>
      <c r="D123" s="71">
        <v>1</v>
      </c>
      <c r="E123" s="18">
        <v>85</v>
      </c>
      <c r="F123" s="18">
        <v>69.56</v>
      </c>
      <c r="G123" s="18">
        <v>85.99</v>
      </c>
      <c r="H123" s="18" t="s">
        <v>94</v>
      </c>
      <c r="I123" s="18" t="s">
        <v>94</v>
      </c>
      <c r="J123" s="91">
        <f t="shared" si="24"/>
        <v>80.180000000000007</v>
      </c>
      <c r="K123" s="85">
        <f t="shared" si="25"/>
        <v>80.180000000000007</v>
      </c>
      <c r="L123" s="112">
        <v>60</v>
      </c>
      <c r="M123" s="113">
        <f t="shared" si="27"/>
        <v>64.14</v>
      </c>
      <c r="N123" s="114">
        <f t="shared" si="28"/>
        <v>1.07</v>
      </c>
      <c r="O123" s="64"/>
      <c r="P123" s="64"/>
      <c r="Q123" s="64"/>
      <c r="R123" s="64"/>
      <c r="S123" s="64"/>
      <c r="T123" s="64"/>
      <c r="U123" s="64"/>
      <c r="V123" s="64"/>
      <c r="W123" s="64"/>
      <c r="X123" s="64"/>
      <c r="Y123" s="64"/>
      <c r="Z123" s="64"/>
    </row>
    <row r="124" spans="1:26" ht="36" customHeight="1">
      <c r="A124" s="73">
        <v>8</v>
      </c>
      <c r="B124" s="14" t="s">
        <v>339</v>
      </c>
      <c r="C124" s="70" t="s">
        <v>191</v>
      </c>
      <c r="D124" s="71">
        <v>1</v>
      </c>
      <c r="E124" s="18">
        <v>99.9</v>
      </c>
      <c r="F124" s="18">
        <v>98.93</v>
      </c>
      <c r="G124" s="24">
        <v>115.73</v>
      </c>
      <c r="H124" s="18" t="s">
        <v>94</v>
      </c>
      <c r="I124" s="18" t="s">
        <v>94</v>
      </c>
      <c r="J124" s="91">
        <f t="shared" si="24"/>
        <v>104.85</v>
      </c>
      <c r="K124" s="85">
        <f t="shared" si="25"/>
        <v>104.85</v>
      </c>
      <c r="L124" s="112">
        <v>60</v>
      </c>
      <c r="M124" s="113">
        <f t="shared" si="27"/>
        <v>83.88</v>
      </c>
      <c r="N124" s="114">
        <f t="shared" si="28"/>
        <v>1.4</v>
      </c>
      <c r="O124" s="64"/>
      <c r="P124" s="64"/>
      <c r="Q124" s="64"/>
      <c r="R124" s="64"/>
      <c r="S124" s="64"/>
      <c r="T124" s="64"/>
      <c r="U124" s="64"/>
      <c r="V124" s="64"/>
      <c r="W124" s="64"/>
      <c r="X124" s="64"/>
      <c r="Y124" s="64"/>
      <c r="Z124" s="64"/>
    </row>
    <row r="125" spans="1:26" ht="22.8">
      <c r="A125" s="69">
        <v>9</v>
      </c>
      <c r="B125" s="14" t="s">
        <v>340</v>
      </c>
      <c r="C125" s="70" t="s">
        <v>191</v>
      </c>
      <c r="D125" s="71">
        <v>1</v>
      </c>
      <c r="E125" s="24">
        <v>36.99</v>
      </c>
      <c r="F125" s="24">
        <v>37.22</v>
      </c>
      <c r="G125" s="24">
        <v>49.59</v>
      </c>
      <c r="H125" s="18" t="s">
        <v>94</v>
      </c>
      <c r="I125" s="18" t="s">
        <v>94</v>
      </c>
      <c r="J125" s="91">
        <f t="shared" si="24"/>
        <v>41.27</v>
      </c>
      <c r="K125" s="85">
        <f t="shared" si="25"/>
        <v>41.27</v>
      </c>
      <c r="L125" s="112">
        <v>60</v>
      </c>
      <c r="M125" s="113">
        <f t="shared" si="27"/>
        <v>33.020000000000003</v>
      </c>
      <c r="N125" s="114">
        <f t="shared" si="28"/>
        <v>0.55000000000000004</v>
      </c>
      <c r="O125" s="64"/>
      <c r="P125" s="64"/>
      <c r="Q125" s="64"/>
      <c r="R125" s="64"/>
      <c r="S125" s="64"/>
      <c r="T125" s="64"/>
      <c r="U125" s="64"/>
      <c r="V125" s="64"/>
      <c r="W125" s="64"/>
      <c r="X125" s="64"/>
      <c r="Y125" s="64"/>
      <c r="Z125" s="64"/>
    </row>
    <row r="126" spans="1:26" ht="23.1" customHeight="1">
      <c r="A126" s="73">
        <v>10</v>
      </c>
      <c r="B126" s="14" t="s">
        <v>341</v>
      </c>
      <c r="C126" s="70" t="s">
        <v>191</v>
      </c>
      <c r="D126" s="71">
        <v>1</v>
      </c>
      <c r="E126" s="18">
        <v>46.86</v>
      </c>
      <c r="F126" s="18">
        <v>74</v>
      </c>
      <c r="G126" s="18">
        <v>62</v>
      </c>
      <c r="H126" s="18" t="s">
        <v>94</v>
      </c>
      <c r="I126" s="18" t="s">
        <v>94</v>
      </c>
      <c r="J126" s="91">
        <f t="shared" si="24"/>
        <v>60.95</v>
      </c>
      <c r="K126" s="85">
        <f t="shared" si="25"/>
        <v>60.95</v>
      </c>
      <c r="L126" s="112">
        <v>60</v>
      </c>
      <c r="M126" s="113">
        <f t="shared" si="27"/>
        <v>48.76</v>
      </c>
      <c r="N126" s="114">
        <f t="shared" si="28"/>
        <v>0.81</v>
      </c>
      <c r="O126" s="64"/>
      <c r="P126" s="64"/>
      <c r="Q126" s="64"/>
      <c r="R126" s="64"/>
      <c r="S126" s="64"/>
      <c r="T126" s="64"/>
      <c r="U126" s="64"/>
      <c r="V126" s="64"/>
      <c r="W126" s="64"/>
      <c r="X126" s="64"/>
      <c r="Y126" s="64"/>
      <c r="Z126" s="64"/>
    </row>
    <row r="127" spans="1:26" ht="59.1" customHeight="1">
      <c r="A127" s="69">
        <v>11</v>
      </c>
      <c r="B127" s="14" t="s">
        <v>342</v>
      </c>
      <c r="C127" s="70" t="s">
        <v>191</v>
      </c>
      <c r="D127" s="71">
        <v>1</v>
      </c>
      <c r="E127" s="17">
        <v>70.489999999999995</v>
      </c>
      <c r="F127" s="18">
        <v>68.33</v>
      </c>
      <c r="G127" s="24">
        <v>71.69</v>
      </c>
      <c r="H127" s="24" t="s">
        <v>94</v>
      </c>
      <c r="I127" s="18" t="s">
        <v>94</v>
      </c>
      <c r="J127" s="91">
        <f t="shared" si="24"/>
        <v>70.17</v>
      </c>
      <c r="K127" s="85">
        <f t="shared" si="25"/>
        <v>70.17</v>
      </c>
      <c r="L127" s="112">
        <v>60</v>
      </c>
      <c r="M127" s="113">
        <f t="shared" si="27"/>
        <v>56.14</v>
      </c>
      <c r="N127" s="114">
        <f t="shared" si="28"/>
        <v>0.94</v>
      </c>
      <c r="O127" s="64"/>
      <c r="P127" s="64"/>
      <c r="Q127" s="64"/>
      <c r="R127" s="64"/>
      <c r="S127" s="64"/>
      <c r="T127" s="64"/>
      <c r="U127" s="64"/>
      <c r="V127" s="64"/>
      <c r="W127" s="64"/>
      <c r="X127" s="64"/>
      <c r="Y127" s="64"/>
      <c r="Z127" s="64"/>
    </row>
    <row r="128" spans="1:26" ht="23.4">
      <c r="A128" s="69">
        <v>12</v>
      </c>
      <c r="B128" s="76" t="s">
        <v>324</v>
      </c>
      <c r="C128" s="72" t="s">
        <v>191</v>
      </c>
      <c r="D128" s="71">
        <v>1</v>
      </c>
      <c r="E128" s="17">
        <v>25</v>
      </c>
      <c r="F128" s="21">
        <v>30.5</v>
      </c>
      <c r="G128" s="18">
        <v>30.49</v>
      </c>
      <c r="H128" s="18">
        <v>23</v>
      </c>
      <c r="I128" s="18" t="s">
        <v>94</v>
      </c>
      <c r="J128" s="91">
        <f t="shared" si="24"/>
        <v>27.25</v>
      </c>
      <c r="K128" s="85">
        <f t="shared" si="25"/>
        <v>27.25</v>
      </c>
      <c r="L128" s="112">
        <v>60</v>
      </c>
      <c r="M128" s="113">
        <f t="shared" si="27"/>
        <v>21.8</v>
      </c>
      <c r="N128" s="114">
        <f t="shared" si="28"/>
        <v>0.36</v>
      </c>
      <c r="O128" s="64"/>
      <c r="P128" s="64"/>
      <c r="Q128" s="64"/>
      <c r="R128" s="64"/>
      <c r="S128" s="64"/>
      <c r="T128" s="64"/>
      <c r="U128" s="64"/>
      <c r="V128" s="64"/>
      <c r="W128" s="64"/>
      <c r="X128" s="64"/>
      <c r="Y128" s="64"/>
      <c r="Z128" s="64"/>
    </row>
    <row r="129" spans="1:26" ht="23.4">
      <c r="A129" s="73">
        <v>13</v>
      </c>
      <c r="B129" s="76" t="s">
        <v>343</v>
      </c>
      <c r="C129" s="70" t="s">
        <v>191</v>
      </c>
      <c r="D129" s="71">
        <v>1</v>
      </c>
      <c r="E129" s="17">
        <v>228</v>
      </c>
      <c r="F129" s="18">
        <v>137.97</v>
      </c>
      <c r="G129" s="18">
        <v>264.8</v>
      </c>
      <c r="H129" s="18" t="s">
        <v>94</v>
      </c>
      <c r="I129" s="18" t="s">
        <v>94</v>
      </c>
      <c r="J129" s="91">
        <f>ROUND((MEDIAN(E129:I129)),2)</f>
        <v>228</v>
      </c>
      <c r="K129" s="85">
        <f t="shared" si="25"/>
        <v>228</v>
      </c>
      <c r="L129" s="112">
        <v>60</v>
      </c>
      <c r="M129" s="113">
        <f t="shared" si="27"/>
        <v>182.4</v>
      </c>
      <c r="N129" s="114">
        <f t="shared" si="28"/>
        <v>3.04</v>
      </c>
      <c r="O129" s="64"/>
      <c r="P129" s="64"/>
      <c r="Q129" s="64"/>
      <c r="R129" s="64"/>
      <c r="S129" s="64"/>
      <c r="T129" s="64"/>
      <c r="U129" s="64"/>
      <c r="V129" s="64"/>
      <c r="W129" s="64"/>
      <c r="X129" s="64"/>
      <c r="Y129" s="64"/>
      <c r="Z129" s="64"/>
    </row>
    <row r="130" spans="1:26" ht="22.8">
      <c r="A130" s="69">
        <v>14</v>
      </c>
      <c r="B130" s="14" t="s">
        <v>344</v>
      </c>
      <c r="C130" s="70" t="s">
        <v>191</v>
      </c>
      <c r="D130" s="71">
        <v>2</v>
      </c>
      <c r="E130" s="17">
        <v>78.05</v>
      </c>
      <c r="F130" s="18">
        <v>60.27</v>
      </c>
      <c r="G130" s="24">
        <v>60.13</v>
      </c>
      <c r="H130" s="24" t="s">
        <v>94</v>
      </c>
      <c r="I130" s="18" t="s">
        <v>94</v>
      </c>
      <c r="J130" s="91">
        <f t="shared" ref="J130:J140" si="29">ROUND((AVERAGE(E130:I130)),2)</f>
        <v>66.150000000000006</v>
      </c>
      <c r="K130" s="85">
        <f t="shared" si="25"/>
        <v>132.30000000000001</v>
      </c>
      <c r="L130" s="112">
        <v>60</v>
      </c>
      <c r="M130" s="113">
        <f t="shared" si="27"/>
        <v>105.84</v>
      </c>
      <c r="N130" s="114">
        <f t="shared" si="28"/>
        <v>1.76</v>
      </c>
      <c r="O130" s="64"/>
      <c r="P130" s="64"/>
      <c r="Q130" s="64"/>
      <c r="R130" s="64"/>
      <c r="S130" s="64"/>
      <c r="T130" s="64"/>
      <c r="U130" s="64"/>
      <c r="V130" s="64"/>
      <c r="W130" s="64"/>
      <c r="X130" s="64"/>
      <c r="Y130" s="64"/>
      <c r="Z130" s="64"/>
    </row>
    <row r="131" spans="1:26" ht="23.4">
      <c r="A131" s="69">
        <v>15</v>
      </c>
      <c r="B131" s="76" t="s">
        <v>345</v>
      </c>
      <c r="C131" s="72" t="s">
        <v>191</v>
      </c>
      <c r="D131" s="71">
        <v>2</v>
      </c>
      <c r="E131" s="17">
        <v>61.56</v>
      </c>
      <c r="F131" s="21">
        <v>58.45</v>
      </c>
      <c r="G131" s="18">
        <v>48.27</v>
      </c>
      <c r="H131" s="18" t="s">
        <v>94</v>
      </c>
      <c r="I131" s="18" t="s">
        <v>94</v>
      </c>
      <c r="J131" s="91">
        <f t="shared" si="29"/>
        <v>56.09</v>
      </c>
      <c r="K131" s="85">
        <f t="shared" si="25"/>
        <v>112.18</v>
      </c>
      <c r="L131" s="112">
        <v>60</v>
      </c>
      <c r="M131" s="113">
        <f t="shared" si="27"/>
        <v>89.74</v>
      </c>
      <c r="N131" s="114">
        <f t="shared" si="28"/>
        <v>1.5</v>
      </c>
      <c r="O131" s="64"/>
      <c r="P131" s="64"/>
      <c r="Q131" s="64"/>
      <c r="R131" s="64"/>
      <c r="S131" s="64"/>
      <c r="T131" s="64"/>
      <c r="U131" s="64"/>
      <c r="V131" s="64"/>
      <c r="W131" s="64"/>
      <c r="X131" s="64"/>
      <c r="Y131" s="64"/>
      <c r="Z131" s="64"/>
    </row>
    <row r="132" spans="1:26" ht="23.4">
      <c r="A132" s="73">
        <v>16</v>
      </c>
      <c r="B132" s="76" t="s">
        <v>346</v>
      </c>
      <c r="C132" s="70" t="s">
        <v>191</v>
      </c>
      <c r="D132" s="71">
        <v>1</v>
      </c>
      <c r="E132" s="17">
        <v>643.42999999999995</v>
      </c>
      <c r="F132" s="18">
        <v>540</v>
      </c>
      <c r="G132" s="18">
        <v>876.56</v>
      </c>
      <c r="H132" s="18" t="s">
        <v>94</v>
      </c>
      <c r="I132" s="18" t="s">
        <v>94</v>
      </c>
      <c r="J132" s="91">
        <f t="shared" si="29"/>
        <v>686.66</v>
      </c>
      <c r="K132" s="85">
        <f t="shared" si="25"/>
        <v>686.66</v>
      </c>
      <c r="L132" s="112">
        <v>60</v>
      </c>
      <c r="M132" s="113">
        <f t="shared" si="27"/>
        <v>549.33000000000004</v>
      </c>
      <c r="N132" s="114">
        <f t="shared" si="28"/>
        <v>9.16</v>
      </c>
      <c r="O132" s="64"/>
      <c r="P132" s="64"/>
      <c r="Q132" s="64"/>
      <c r="R132" s="64"/>
      <c r="S132" s="64"/>
      <c r="T132" s="64"/>
      <c r="U132" s="64"/>
      <c r="V132" s="64"/>
      <c r="W132" s="64"/>
      <c r="X132" s="64"/>
      <c r="Y132" s="64"/>
      <c r="Z132" s="64"/>
    </row>
    <row r="133" spans="1:26" ht="22.8">
      <c r="A133" s="69">
        <v>17</v>
      </c>
      <c r="B133" s="14" t="s">
        <v>347</v>
      </c>
      <c r="C133" s="70" t="s">
        <v>191</v>
      </c>
      <c r="D133" s="71">
        <v>1</v>
      </c>
      <c r="E133" s="17">
        <v>50</v>
      </c>
      <c r="F133" s="18">
        <v>59</v>
      </c>
      <c r="G133" s="24">
        <v>42</v>
      </c>
      <c r="H133" s="24" t="s">
        <v>94</v>
      </c>
      <c r="I133" s="18" t="s">
        <v>94</v>
      </c>
      <c r="J133" s="91">
        <f t="shared" si="29"/>
        <v>50.33</v>
      </c>
      <c r="K133" s="85">
        <f t="shared" si="25"/>
        <v>50.33</v>
      </c>
      <c r="L133" s="112">
        <v>24</v>
      </c>
      <c r="M133" s="113">
        <f t="shared" si="27"/>
        <v>40.26</v>
      </c>
      <c r="N133" s="114">
        <f t="shared" si="28"/>
        <v>1.68</v>
      </c>
      <c r="O133" s="64"/>
      <c r="P133" s="64"/>
      <c r="Q133" s="64"/>
      <c r="R133" s="64"/>
      <c r="S133" s="64"/>
      <c r="T133" s="64"/>
      <c r="U133" s="64"/>
      <c r="V133" s="64"/>
      <c r="W133" s="64"/>
      <c r="X133" s="64"/>
      <c r="Y133" s="64"/>
      <c r="Z133" s="64"/>
    </row>
    <row r="134" spans="1:26" ht="23.4">
      <c r="A134" s="69">
        <v>18</v>
      </c>
      <c r="B134" s="76" t="s">
        <v>348</v>
      </c>
      <c r="C134" s="72" t="s">
        <v>191</v>
      </c>
      <c r="D134" s="71">
        <v>1</v>
      </c>
      <c r="E134" s="17">
        <v>4622.8500000000004</v>
      </c>
      <c r="F134" s="21">
        <v>4843.8999999999996</v>
      </c>
      <c r="G134" s="18">
        <v>4429.2299999999996</v>
      </c>
      <c r="H134" s="18" t="s">
        <v>94</v>
      </c>
      <c r="I134" s="18" t="s">
        <v>94</v>
      </c>
      <c r="J134" s="91">
        <f t="shared" si="29"/>
        <v>4631.99</v>
      </c>
      <c r="K134" s="85">
        <f t="shared" si="25"/>
        <v>4631.99</v>
      </c>
      <c r="L134" s="112">
        <v>60</v>
      </c>
      <c r="M134" s="113">
        <f t="shared" si="27"/>
        <v>3705.59</v>
      </c>
      <c r="N134" s="114">
        <f t="shared" si="28"/>
        <v>61.76</v>
      </c>
      <c r="O134" s="64"/>
      <c r="P134" s="64"/>
      <c r="Q134" s="64"/>
      <c r="R134" s="64"/>
      <c r="S134" s="64"/>
      <c r="T134" s="64"/>
      <c r="U134" s="64"/>
      <c r="V134" s="64"/>
      <c r="W134" s="64"/>
      <c r="X134" s="64"/>
      <c r="Y134" s="64"/>
      <c r="Z134" s="64"/>
    </row>
    <row r="135" spans="1:26" ht="23.4">
      <c r="A135" s="73">
        <v>19</v>
      </c>
      <c r="B135" s="76" t="s">
        <v>349</v>
      </c>
      <c r="C135" s="70" t="s">
        <v>191</v>
      </c>
      <c r="D135" s="71">
        <v>1</v>
      </c>
      <c r="E135" s="17">
        <v>798.21</v>
      </c>
      <c r="F135" s="18">
        <v>690</v>
      </c>
      <c r="G135" s="18">
        <v>995.09</v>
      </c>
      <c r="H135" s="18" t="s">
        <v>94</v>
      </c>
      <c r="I135" s="18" t="s">
        <v>94</v>
      </c>
      <c r="J135" s="91">
        <f t="shared" si="29"/>
        <v>827.77</v>
      </c>
      <c r="K135" s="85">
        <f t="shared" si="25"/>
        <v>827.77</v>
      </c>
      <c r="L135" s="112">
        <v>60</v>
      </c>
      <c r="M135" s="113">
        <f t="shared" si="27"/>
        <v>662.22</v>
      </c>
      <c r="N135" s="114">
        <f t="shared" si="28"/>
        <v>11.04</v>
      </c>
      <c r="O135" s="64"/>
      <c r="P135" s="64"/>
      <c r="Q135" s="64"/>
      <c r="R135" s="64"/>
      <c r="S135" s="64"/>
      <c r="T135" s="64"/>
      <c r="U135" s="64"/>
      <c r="V135" s="64"/>
      <c r="W135" s="64"/>
      <c r="X135" s="64"/>
      <c r="Y135" s="64"/>
      <c r="Z135" s="64"/>
    </row>
    <row r="136" spans="1:26" ht="22.8">
      <c r="A136" s="69">
        <v>20</v>
      </c>
      <c r="B136" s="14" t="s">
        <v>350</v>
      </c>
      <c r="C136" s="70" t="s">
        <v>191</v>
      </c>
      <c r="D136" s="71">
        <v>1</v>
      </c>
      <c r="E136" s="17">
        <v>12.5</v>
      </c>
      <c r="F136" s="18">
        <v>17</v>
      </c>
      <c r="G136" s="24">
        <v>15.5</v>
      </c>
      <c r="H136" s="24" t="s">
        <v>94</v>
      </c>
      <c r="I136" s="18" t="s">
        <v>94</v>
      </c>
      <c r="J136" s="91">
        <f t="shared" si="29"/>
        <v>15</v>
      </c>
      <c r="K136" s="85">
        <f t="shared" si="25"/>
        <v>15</v>
      </c>
      <c r="L136" s="112">
        <v>60</v>
      </c>
      <c r="M136" s="113">
        <f t="shared" si="27"/>
        <v>12</v>
      </c>
      <c r="N136" s="114">
        <f t="shared" si="28"/>
        <v>0.2</v>
      </c>
      <c r="O136" s="64"/>
      <c r="P136" s="64"/>
      <c r="Q136" s="64"/>
      <c r="R136" s="64"/>
      <c r="S136" s="64"/>
      <c r="T136" s="64"/>
      <c r="U136" s="64"/>
      <c r="V136" s="64"/>
      <c r="W136" s="64"/>
      <c r="X136" s="64"/>
      <c r="Y136" s="64"/>
      <c r="Z136" s="64"/>
    </row>
    <row r="137" spans="1:26" ht="12">
      <c r="A137" s="69">
        <v>21</v>
      </c>
      <c r="B137" s="76" t="s">
        <v>351</v>
      </c>
      <c r="C137" s="72" t="s">
        <v>191</v>
      </c>
      <c r="D137" s="71">
        <v>1</v>
      </c>
      <c r="E137" s="17">
        <v>72</v>
      </c>
      <c r="F137" s="21">
        <v>60</v>
      </c>
      <c r="G137" s="18">
        <v>83</v>
      </c>
      <c r="H137" s="18">
        <v>84.89</v>
      </c>
      <c r="I137" s="18" t="s">
        <v>94</v>
      </c>
      <c r="J137" s="91">
        <f t="shared" si="29"/>
        <v>74.97</v>
      </c>
      <c r="K137" s="85">
        <f t="shared" si="25"/>
        <v>74.97</v>
      </c>
      <c r="L137" s="112">
        <v>60</v>
      </c>
      <c r="M137" s="113">
        <f t="shared" si="27"/>
        <v>59.98</v>
      </c>
      <c r="N137" s="114">
        <f t="shared" si="28"/>
        <v>1</v>
      </c>
      <c r="O137" s="64"/>
      <c r="P137" s="64"/>
      <c r="Q137" s="64"/>
      <c r="R137" s="64"/>
      <c r="S137" s="64"/>
      <c r="T137" s="64"/>
      <c r="U137" s="64"/>
      <c r="V137" s="64"/>
      <c r="W137" s="64"/>
      <c r="X137" s="64"/>
      <c r="Y137" s="64"/>
      <c r="Z137" s="64"/>
    </row>
    <row r="138" spans="1:26" ht="12">
      <c r="A138" s="73">
        <v>22</v>
      </c>
      <c r="B138" s="76" t="s">
        <v>352</v>
      </c>
      <c r="C138" s="70" t="s">
        <v>191</v>
      </c>
      <c r="D138" s="71">
        <v>30</v>
      </c>
      <c r="E138" s="17">
        <v>18.989999999999998</v>
      </c>
      <c r="F138" s="18">
        <v>19.95</v>
      </c>
      <c r="G138" s="18">
        <v>21.42</v>
      </c>
      <c r="H138" s="18" t="s">
        <v>94</v>
      </c>
      <c r="I138" s="18" t="s">
        <v>94</v>
      </c>
      <c r="J138" s="91">
        <f t="shared" si="29"/>
        <v>20.12</v>
      </c>
      <c r="K138" s="85">
        <f t="shared" si="25"/>
        <v>603.6</v>
      </c>
      <c r="L138" s="112">
        <v>60</v>
      </c>
      <c r="M138" s="113">
        <f t="shared" si="27"/>
        <v>482.88</v>
      </c>
      <c r="N138" s="114">
        <f t="shared" si="28"/>
        <v>8.0500000000000007</v>
      </c>
      <c r="O138" s="64"/>
      <c r="P138" s="64"/>
      <c r="Q138" s="64"/>
      <c r="R138" s="64"/>
      <c r="S138" s="64"/>
      <c r="T138" s="64"/>
      <c r="U138" s="64"/>
      <c r="V138" s="64"/>
      <c r="W138" s="64"/>
      <c r="X138" s="64"/>
      <c r="Y138" s="64"/>
      <c r="Z138" s="64"/>
    </row>
    <row r="139" spans="1:26" ht="22.8">
      <c r="A139" s="69">
        <v>23</v>
      </c>
      <c r="B139" s="14" t="s">
        <v>353</v>
      </c>
      <c r="C139" s="70" t="s">
        <v>191</v>
      </c>
      <c r="D139" s="71">
        <v>3</v>
      </c>
      <c r="E139" s="17">
        <v>1214.5999999999999</v>
      </c>
      <c r="F139" s="18">
        <v>861</v>
      </c>
      <c r="G139" s="24">
        <v>873.62</v>
      </c>
      <c r="H139" s="24" t="s">
        <v>94</v>
      </c>
      <c r="I139" s="18" t="s">
        <v>94</v>
      </c>
      <c r="J139" s="91">
        <f t="shared" si="29"/>
        <v>983.07</v>
      </c>
      <c r="K139" s="85">
        <f t="shared" si="25"/>
        <v>2949.21</v>
      </c>
      <c r="L139" s="112">
        <v>60</v>
      </c>
      <c r="M139" s="113">
        <f t="shared" si="27"/>
        <v>2359.37</v>
      </c>
      <c r="N139" s="114">
        <f t="shared" si="28"/>
        <v>39.32</v>
      </c>
      <c r="O139" s="64"/>
      <c r="P139" s="64"/>
      <c r="Q139" s="64"/>
      <c r="R139" s="64"/>
      <c r="S139" s="64"/>
      <c r="T139" s="64"/>
      <c r="U139" s="64"/>
      <c r="V139" s="64"/>
      <c r="W139" s="64"/>
      <c r="X139" s="64"/>
      <c r="Y139" s="64"/>
      <c r="Z139" s="64"/>
    </row>
    <row r="140" spans="1:26" ht="23.4">
      <c r="A140" s="69">
        <v>24</v>
      </c>
      <c r="B140" s="76" t="s">
        <v>308</v>
      </c>
      <c r="C140" s="72" t="s">
        <v>191</v>
      </c>
      <c r="D140" s="71">
        <v>1</v>
      </c>
      <c r="E140" s="17">
        <v>291.67</v>
      </c>
      <c r="F140" s="21">
        <v>269.72000000000003</v>
      </c>
      <c r="G140" s="18">
        <v>391.8</v>
      </c>
      <c r="H140" s="18" t="s">
        <v>94</v>
      </c>
      <c r="I140" s="18" t="s">
        <v>94</v>
      </c>
      <c r="J140" s="91">
        <f t="shared" si="29"/>
        <v>317.73</v>
      </c>
      <c r="K140" s="85">
        <f t="shared" si="25"/>
        <v>317.73</v>
      </c>
      <c r="L140" s="112">
        <v>60</v>
      </c>
      <c r="M140" s="113">
        <f t="shared" si="27"/>
        <v>254.18</v>
      </c>
      <c r="N140" s="114">
        <f t="shared" si="28"/>
        <v>4.24</v>
      </c>
      <c r="O140" s="64"/>
      <c r="P140" s="64"/>
      <c r="Q140" s="64"/>
      <c r="R140" s="64"/>
      <c r="S140" s="64"/>
      <c r="T140" s="64"/>
      <c r="U140" s="64"/>
      <c r="V140" s="64"/>
      <c r="W140" s="64"/>
      <c r="X140" s="64"/>
      <c r="Y140" s="64"/>
      <c r="Z140" s="64"/>
    </row>
    <row r="141" spans="1:26" ht="12">
      <c r="A141" s="77"/>
      <c r="B141" s="221" t="s">
        <v>209</v>
      </c>
      <c r="C141" s="222"/>
      <c r="D141" s="222"/>
      <c r="E141" s="222"/>
      <c r="F141" s="222"/>
      <c r="G141" s="222"/>
      <c r="H141" s="222"/>
      <c r="I141" s="222"/>
      <c r="J141" s="223"/>
      <c r="K141" s="88">
        <f>SUM(K117:K140)</f>
        <v>13306.24</v>
      </c>
      <c r="L141" s="77"/>
      <c r="M141" s="77"/>
      <c r="N141" s="116">
        <f>SUM(N117:N140)</f>
        <v>189.35</v>
      </c>
      <c r="O141" s="64"/>
      <c r="P141" s="64"/>
      <c r="Q141" s="64"/>
      <c r="R141" s="64"/>
      <c r="S141" s="64"/>
      <c r="T141" s="64"/>
      <c r="U141" s="64"/>
      <c r="V141" s="64"/>
      <c r="W141" s="64"/>
      <c r="X141" s="64"/>
      <c r="Y141" s="64"/>
      <c r="Z141" s="64"/>
    </row>
    <row r="142" spans="1:26" ht="12">
      <c r="A142" s="253" t="s">
        <v>282</v>
      </c>
      <c r="B142" s="253"/>
      <c r="C142" s="253"/>
      <c r="D142" s="253"/>
      <c r="E142" s="253"/>
      <c r="F142" s="253"/>
      <c r="G142" s="253"/>
      <c r="H142" s="253"/>
      <c r="I142" s="253"/>
      <c r="J142" s="253"/>
      <c r="K142" s="253"/>
      <c r="L142" s="253"/>
      <c r="M142" s="253"/>
      <c r="N142" s="115">
        <v>17</v>
      </c>
      <c r="O142" s="64"/>
      <c r="P142" s="64"/>
      <c r="Q142" s="64"/>
      <c r="R142" s="64"/>
      <c r="S142" s="64"/>
      <c r="T142" s="64"/>
      <c r="U142" s="64"/>
      <c r="V142" s="64"/>
      <c r="W142" s="64"/>
      <c r="X142" s="64"/>
      <c r="Y142" s="64"/>
      <c r="Z142" s="64"/>
    </row>
    <row r="143" spans="1:26" ht="12">
      <c r="A143" s="254" t="s">
        <v>284</v>
      </c>
      <c r="B143" s="254"/>
      <c r="C143" s="254"/>
      <c r="D143" s="254"/>
      <c r="E143" s="254"/>
      <c r="F143" s="254"/>
      <c r="G143" s="254"/>
      <c r="H143" s="254"/>
      <c r="I143" s="254"/>
      <c r="J143" s="254"/>
      <c r="K143" s="254"/>
      <c r="L143" s="254"/>
      <c r="M143" s="254"/>
      <c r="N143" s="117">
        <f>N141/N142</f>
        <v>11.138235294117599</v>
      </c>
      <c r="O143" s="64"/>
      <c r="P143" s="64"/>
      <c r="Q143" s="64"/>
      <c r="R143" s="64"/>
      <c r="S143" s="64"/>
      <c r="T143" s="64"/>
      <c r="U143" s="64"/>
      <c r="V143" s="64"/>
      <c r="W143" s="64"/>
      <c r="X143" s="64"/>
      <c r="Y143" s="64"/>
      <c r="Z143" s="64"/>
    </row>
    <row r="144" spans="1:26" ht="12">
      <c r="L144" s="118"/>
      <c r="M144" s="118"/>
      <c r="O144" s="64"/>
      <c r="P144" s="64"/>
      <c r="Q144" s="64"/>
      <c r="R144" s="64"/>
      <c r="S144" s="64"/>
      <c r="T144" s="64"/>
      <c r="U144" s="64"/>
      <c r="V144" s="64"/>
      <c r="W144" s="64"/>
      <c r="X144" s="64"/>
      <c r="Y144" s="64"/>
      <c r="Z144" s="64"/>
    </row>
    <row r="145" spans="11:26" ht="14.4">
      <c r="O145" s="65"/>
      <c r="P145" s="65"/>
      <c r="Q145" s="65"/>
      <c r="R145" s="65"/>
      <c r="S145" s="65"/>
      <c r="T145" s="65"/>
      <c r="U145" s="65"/>
      <c r="V145" s="65"/>
      <c r="W145" s="65"/>
      <c r="X145" s="65"/>
      <c r="Y145" s="65"/>
      <c r="Z145" s="65"/>
    </row>
    <row r="146" spans="11:26" ht="14.4">
      <c r="O146" s="65"/>
      <c r="P146" s="65"/>
      <c r="Q146" s="65"/>
      <c r="R146" s="65"/>
      <c r="S146" s="65"/>
      <c r="T146" s="65"/>
      <c r="U146" s="65"/>
      <c r="V146" s="65"/>
      <c r="W146" s="65"/>
      <c r="X146" s="65"/>
      <c r="Y146" s="65"/>
      <c r="Z146" s="65"/>
    </row>
    <row r="147" spans="11:26" ht="14.4">
      <c r="K147" s="119"/>
      <c r="O147" s="65"/>
      <c r="P147" s="65"/>
      <c r="Q147" s="65"/>
      <c r="R147" s="65"/>
      <c r="S147" s="65"/>
      <c r="T147" s="65"/>
      <c r="U147" s="65"/>
      <c r="V147" s="65"/>
      <c r="W147" s="65"/>
      <c r="X147" s="65"/>
      <c r="Y147" s="65"/>
      <c r="Z147" s="65"/>
    </row>
    <row r="148" spans="11:26" ht="24.9" customHeight="1">
      <c r="K148" s="119"/>
    </row>
    <row r="150" spans="11:26" ht="36" customHeight="1"/>
    <row r="152" spans="11:26" ht="30" customHeight="1"/>
    <row r="154" spans="11:26" ht="33" customHeight="1"/>
    <row r="156" spans="11:26" ht="32.1" customHeight="1"/>
    <row r="158" spans="11:26" ht="12.9" customHeight="1"/>
    <row r="160" spans="11:26" ht="24" customHeight="1"/>
  </sheetData>
  <mergeCells count="49">
    <mergeCell ref="A115:N115"/>
    <mergeCell ref="B141:J141"/>
    <mergeCell ref="A142:M142"/>
    <mergeCell ref="A143:M143"/>
    <mergeCell ref="A108:M108"/>
    <mergeCell ref="A109:M109"/>
    <mergeCell ref="A110:M110"/>
    <mergeCell ref="A113:N113"/>
    <mergeCell ref="A114:N114"/>
    <mergeCell ref="A89:M89"/>
    <mergeCell ref="A90:M90"/>
    <mergeCell ref="A92:N92"/>
    <mergeCell ref="A93:N93"/>
    <mergeCell ref="A107:M107"/>
    <mergeCell ref="A71:M71"/>
    <mergeCell ref="A74:N74"/>
    <mergeCell ref="A75:N75"/>
    <mergeCell ref="B87:M87"/>
    <mergeCell ref="A88:M88"/>
    <mergeCell ref="A56:N56"/>
    <mergeCell ref="A57:N57"/>
    <mergeCell ref="A68:M68"/>
    <mergeCell ref="A69:M69"/>
    <mergeCell ref="A70:M70"/>
    <mergeCell ref="B50:M50"/>
    <mergeCell ref="A51:M51"/>
    <mergeCell ref="A52:M52"/>
    <mergeCell ref="A53:M53"/>
    <mergeCell ref="A55:K55"/>
    <mergeCell ref="A33:M33"/>
    <mergeCell ref="A34:M34"/>
    <mergeCell ref="A35:M35"/>
    <mergeCell ref="A37:N37"/>
    <mergeCell ref="A38:N38"/>
    <mergeCell ref="A16:M16"/>
    <mergeCell ref="A17:M17"/>
    <mergeCell ref="A19:N19"/>
    <mergeCell ref="A20:N20"/>
    <mergeCell ref="B32:M32"/>
    <mergeCell ref="A6:N6"/>
    <mergeCell ref="Q8:X8"/>
    <mergeCell ref="Q9:X9"/>
    <mergeCell ref="B14:M14"/>
    <mergeCell ref="A15:M15"/>
    <mergeCell ref="A1:N1"/>
    <mergeCell ref="A3:N3"/>
    <mergeCell ref="Q3:Y3"/>
    <mergeCell ref="A5:N5"/>
    <mergeCell ref="Q5:Y5"/>
  </mergeCells>
  <pageMargins left="0.75" right="0.75" top="1" bottom="1" header="0.5" footer="0.5"/>
  <pageSetup paperSize="9" scale="47" orientation="portrait" r:id="rId1"/>
  <rowBreaks count="2" manualBreakCount="2">
    <brk id="72" max="16383" man="1"/>
    <brk id="145"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82"/>
  <sheetViews>
    <sheetView view="pageBreakPreview" topLeftCell="A65" zoomScale="75" zoomScaleNormal="75" workbookViewId="0">
      <selection activeCell="B65" sqref="B65"/>
    </sheetView>
  </sheetViews>
  <sheetFormatPr defaultColWidth="9.109375" defaultRowHeight="11.4"/>
  <cols>
    <col min="1" max="1" width="9.109375" style="2"/>
    <col min="2" max="2" width="36.5546875" style="2" customWidth="1"/>
    <col min="3" max="4" width="9.109375" style="2"/>
    <col min="5" max="9" width="9.109375" style="2" hidden="1" customWidth="1"/>
    <col min="10" max="10" width="15.109375" style="2"/>
    <col min="11" max="11" width="27.33203125" style="2" customWidth="1"/>
    <col min="12" max="12" width="9.109375" style="2"/>
    <col min="13" max="13" width="12.33203125" style="2"/>
    <col min="14" max="14" width="13.5546875" style="2" customWidth="1"/>
    <col min="15" max="16" width="9.109375" style="2"/>
    <col min="17" max="17" width="9.88671875" style="2" customWidth="1"/>
    <col min="18" max="18" width="15.44140625" style="2" customWidth="1"/>
    <col min="19" max="19" width="6" style="2" customWidth="1"/>
    <col min="20" max="20" width="6.33203125" style="2" customWidth="1"/>
    <col min="21" max="21" width="16.33203125" style="2" customWidth="1"/>
    <col min="22" max="22" width="14.44140625" style="2"/>
    <col min="23" max="23" width="29.109375" style="2" customWidth="1"/>
    <col min="24" max="24" width="27.6640625" style="2" customWidth="1"/>
    <col min="25" max="25" width="15" style="2" customWidth="1"/>
    <col min="26" max="16384" width="9.109375" style="2"/>
  </cols>
  <sheetData>
    <row r="1" spans="1:25" s="1" customFormat="1" ht="13.8">
      <c r="A1" s="255" t="s">
        <v>268</v>
      </c>
      <c r="B1" s="256"/>
      <c r="C1" s="256"/>
      <c r="D1" s="256"/>
      <c r="E1" s="256"/>
      <c r="F1" s="256"/>
      <c r="G1" s="256"/>
      <c r="H1" s="256"/>
      <c r="I1" s="256"/>
      <c r="J1" s="256"/>
      <c r="K1" s="256"/>
      <c r="L1" s="256"/>
      <c r="M1" s="256"/>
      <c r="N1" s="256"/>
      <c r="O1" s="33"/>
      <c r="P1" s="33"/>
      <c r="Q1" s="33"/>
    </row>
    <row r="2" spans="1:25" s="1" customFormat="1" ht="13.8">
      <c r="L2" s="33"/>
      <c r="M2" s="33"/>
      <c r="N2" s="33"/>
      <c r="O2" s="33"/>
      <c r="P2" s="33"/>
      <c r="Q2" s="33"/>
    </row>
    <row r="3" spans="1:25" s="1" customFormat="1" ht="13.8">
      <c r="A3" s="257" t="s">
        <v>269</v>
      </c>
      <c r="B3" s="258"/>
      <c r="C3" s="258"/>
      <c r="D3" s="258"/>
      <c r="E3" s="258"/>
      <c r="F3" s="258"/>
      <c r="G3" s="258"/>
      <c r="H3" s="258"/>
      <c r="I3" s="258"/>
      <c r="J3" s="258"/>
      <c r="K3" s="258"/>
      <c r="L3" s="258"/>
      <c r="M3" s="258"/>
      <c r="N3" s="258"/>
      <c r="O3" s="33"/>
      <c r="P3" s="33"/>
      <c r="Q3" s="257" t="s">
        <v>270</v>
      </c>
      <c r="R3" s="258"/>
      <c r="S3" s="258"/>
      <c r="T3" s="258"/>
      <c r="U3" s="258"/>
      <c r="V3" s="258"/>
      <c r="W3" s="258"/>
      <c r="X3" s="258"/>
      <c r="Y3" s="258"/>
    </row>
    <row r="4" spans="1:25" ht="14.4">
      <c r="A4" s="3"/>
      <c r="B4" s="4"/>
      <c r="C4" s="5"/>
      <c r="D4" s="6"/>
      <c r="E4" s="7"/>
      <c r="F4" s="8"/>
      <c r="G4" s="8"/>
      <c r="H4" s="8"/>
      <c r="I4" s="8"/>
      <c r="J4" s="34"/>
      <c r="K4" s="35"/>
      <c r="O4"/>
      <c r="P4"/>
    </row>
    <row r="5" spans="1:25" ht="14.4">
      <c r="A5" s="259" t="s">
        <v>354</v>
      </c>
      <c r="B5" s="259"/>
      <c r="C5" s="259"/>
      <c r="D5" s="259"/>
      <c r="E5" s="259"/>
      <c r="F5" s="259"/>
      <c r="G5" s="259"/>
      <c r="H5" s="259"/>
      <c r="I5" s="259"/>
      <c r="J5" s="259"/>
      <c r="K5" s="259"/>
      <c r="L5" s="259"/>
      <c r="M5" s="259"/>
      <c r="N5" s="259"/>
      <c r="O5"/>
      <c r="P5"/>
      <c r="Q5" s="260" t="s">
        <v>355</v>
      </c>
      <c r="R5" s="260"/>
      <c r="S5" s="260"/>
      <c r="T5" s="260"/>
      <c r="U5" s="260"/>
      <c r="V5" s="260"/>
      <c r="W5" s="260"/>
      <c r="X5" s="260"/>
      <c r="Y5" s="260"/>
    </row>
    <row r="6" spans="1:25" ht="36">
      <c r="A6" s="260" t="s">
        <v>273</v>
      </c>
      <c r="B6" s="260"/>
      <c r="C6" s="260"/>
      <c r="D6" s="260"/>
      <c r="E6" s="260"/>
      <c r="F6" s="260"/>
      <c r="G6" s="260"/>
      <c r="H6" s="260"/>
      <c r="I6" s="260"/>
      <c r="J6" s="260"/>
      <c r="K6" s="260"/>
      <c r="L6" s="260"/>
      <c r="M6" s="260"/>
      <c r="N6" s="260"/>
      <c r="O6"/>
      <c r="P6"/>
      <c r="Q6" s="26" t="s">
        <v>2</v>
      </c>
      <c r="R6" s="9" t="s">
        <v>190</v>
      </c>
      <c r="S6" s="9" t="s">
        <v>191</v>
      </c>
      <c r="T6" s="26" t="s">
        <v>192</v>
      </c>
      <c r="U6" s="9" t="s">
        <v>274</v>
      </c>
      <c r="V6" s="51" t="s">
        <v>275</v>
      </c>
      <c r="W6" s="51" t="s">
        <v>276</v>
      </c>
      <c r="X6" s="51" t="s">
        <v>277</v>
      </c>
      <c r="Y6" s="51" t="s">
        <v>278</v>
      </c>
    </row>
    <row r="7" spans="1:25" ht="27" customHeight="1">
      <c r="A7" s="10" t="s">
        <v>2</v>
      </c>
      <c r="B7" s="11" t="s">
        <v>190</v>
      </c>
      <c r="C7" s="11" t="s">
        <v>191</v>
      </c>
      <c r="D7" s="10" t="s">
        <v>192</v>
      </c>
      <c r="E7" s="12" t="s">
        <v>193</v>
      </c>
      <c r="F7" s="12" t="s">
        <v>194</v>
      </c>
      <c r="G7" s="12" t="s">
        <v>195</v>
      </c>
      <c r="H7" s="12" t="s">
        <v>196</v>
      </c>
      <c r="I7" s="12" t="s">
        <v>197</v>
      </c>
      <c r="J7" s="11" t="s">
        <v>274</v>
      </c>
      <c r="K7" s="36" t="s">
        <v>279</v>
      </c>
      <c r="L7" s="36" t="s">
        <v>276</v>
      </c>
      <c r="M7" s="36" t="s">
        <v>277</v>
      </c>
      <c r="N7" s="36" t="s">
        <v>278</v>
      </c>
      <c r="O7"/>
      <c r="P7"/>
      <c r="Q7" s="13">
        <v>1</v>
      </c>
      <c r="R7" s="53" t="s">
        <v>280</v>
      </c>
      <c r="S7" s="20" t="s">
        <v>191</v>
      </c>
      <c r="T7" s="16">
        <v>1</v>
      </c>
      <c r="U7" s="54">
        <v>1308.3699999999999</v>
      </c>
      <c r="V7" s="38">
        <f>U7*T7</f>
        <v>1308.3699999999999</v>
      </c>
      <c r="W7" s="55">
        <v>60</v>
      </c>
      <c r="X7" s="56">
        <f>ROUND(V7*0.8,2)</f>
        <v>1046.7</v>
      </c>
      <c r="Y7" s="57">
        <f>ROUND(X7/W7,2)</f>
        <v>17.45</v>
      </c>
    </row>
    <row r="8" spans="1:25" ht="14.4">
      <c r="A8" s="13">
        <v>1</v>
      </c>
      <c r="B8" s="14" t="s">
        <v>294</v>
      </c>
      <c r="C8" s="15" t="s">
        <v>191</v>
      </c>
      <c r="D8" s="16">
        <v>1</v>
      </c>
      <c r="E8" s="17">
        <v>33</v>
      </c>
      <c r="F8" s="18">
        <v>35</v>
      </c>
      <c r="G8" s="18">
        <v>27.6</v>
      </c>
      <c r="H8" s="18">
        <v>29.1</v>
      </c>
      <c r="I8" s="18" t="s">
        <v>94</v>
      </c>
      <c r="J8" s="37">
        <f t="shared" ref="J8:J10" si="0">ROUND((AVERAGE(E8:I8)),2)</f>
        <v>31.18</v>
      </c>
      <c r="K8" s="38">
        <f>J8*D8</f>
        <v>31.18</v>
      </c>
      <c r="L8" s="39">
        <v>24</v>
      </c>
      <c r="M8" s="40">
        <f>ROUND(K8*0.8,2)</f>
        <v>24.94</v>
      </c>
      <c r="N8" s="38">
        <f>ROUND(M8/L8,2)</f>
        <v>1.04</v>
      </c>
      <c r="O8"/>
      <c r="P8"/>
      <c r="Q8" s="261" t="s">
        <v>356</v>
      </c>
      <c r="R8" s="262"/>
      <c r="S8" s="262"/>
      <c r="T8" s="262"/>
      <c r="U8" s="262"/>
      <c r="V8" s="262"/>
      <c r="W8" s="262"/>
      <c r="X8" s="263"/>
      <c r="Y8" s="55">
        <v>25</v>
      </c>
    </row>
    <row r="9" spans="1:25" ht="15" customHeight="1">
      <c r="A9" s="13">
        <v>2</v>
      </c>
      <c r="B9" s="19" t="s">
        <v>295</v>
      </c>
      <c r="C9" s="20" t="s">
        <v>191</v>
      </c>
      <c r="D9" s="16">
        <v>1</v>
      </c>
      <c r="E9" s="17">
        <v>16.899999999999999</v>
      </c>
      <c r="F9" s="21">
        <v>19</v>
      </c>
      <c r="G9" s="18">
        <v>20</v>
      </c>
      <c r="H9" s="18">
        <v>18</v>
      </c>
      <c r="I9" s="18" t="s">
        <v>94</v>
      </c>
      <c r="J9" s="37">
        <f t="shared" si="0"/>
        <v>18.48</v>
      </c>
      <c r="K9" s="38">
        <f t="shared" ref="K9:K17" si="1">J9*D9</f>
        <v>18.48</v>
      </c>
      <c r="L9" s="39">
        <v>24</v>
      </c>
      <c r="M9" s="40">
        <f>ROUND(K9*0.8,2)</f>
        <v>14.78</v>
      </c>
      <c r="N9" s="38">
        <f>ROUND(M9/L9,2)</f>
        <v>0.62</v>
      </c>
      <c r="O9"/>
      <c r="P9"/>
      <c r="Q9" s="261" t="s">
        <v>284</v>
      </c>
      <c r="R9" s="262"/>
      <c r="S9" s="262"/>
      <c r="T9" s="262"/>
      <c r="U9" s="262"/>
      <c r="V9" s="262"/>
      <c r="W9" s="262"/>
      <c r="X9" s="263"/>
      <c r="Y9" s="58">
        <f>ROUND(Y7/Y8,2)</f>
        <v>0.7</v>
      </c>
    </row>
    <row r="10" spans="1:25" ht="26.1" customHeight="1">
      <c r="A10" s="22">
        <v>3</v>
      </c>
      <c r="B10" s="14" t="s">
        <v>296</v>
      </c>
      <c r="C10" s="15" t="s">
        <v>191</v>
      </c>
      <c r="D10" s="16">
        <v>1</v>
      </c>
      <c r="E10" s="23">
        <v>800</v>
      </c>
      <c r="F10" s="24">
        <v>974.02</v>
      </c>
      <c r="G10" s="24">
        <v>822.5</v>
      </c>
      <c r="H10" s="18" t="s">
        <v>94</v>
      </c>
      <c r="I10" s="18" t="s">
        <v>94</v>
      </c>
      <c r="J10" s="37">
        <f t="shared" si="0"/>
        <v>865.51</v>
      </c>
      <c r="K10" s="38">
        <f t="shared" si="1"/>
        <v>865.51</v>
      </c>
      <c r="L10" s="39">
        <v>60</v>
      </c>
      <c r="M10" s="40">
        <f t="shared" ref="M10:M17" si="2">ROUND(K10*0.8,2)</f>
        <v>692.41</v>
      </c>
      <c r="N10" s="38">
        <f t="shared" ref="N10:N17" si="3">ROUND(M10/L10,2)</f>
        <v>11.54</v>
      </c>
      <c r="O10"/>
      <c r="P10"/>
      <c r="Q10"/>
      <c r="R10"/>
      <c r="S10"/>
      <c r="T10"/>
      <c r="U10"/>
      <c r="V10"/>
      <c r="W10"/>
      <c r="X10"/>
      <c r="Y10"/>
    </row>
    <row r="11" spans="1:25" ht="17.100000000000001" customHeight="1">
      <c r="A11" s="13">
        <v>4</v>
      </c>
      <c r="B11" s="25" t="s">
        <v>297</v>
      </c>
      <c r="C11" s="15" t="s">
        <v>191</v>
      </c>
      <c r="D11" s="16">
        <v>1</v>
      </c>
      <c r="E11" s="18">
        <v>32</v>
      </c>
      <c r="F11" s="18">
        <v>28.45</v>
      </c>
      <c r="G11" s="18">
        <v>30</v>
      </c>
      <c r="H11" s="18" t="s">
        <v>94</v>
      </c>
      <c r="I11" s="18" t="s">
        <v>94</v>
      </c>
      <c r="J11" s="37">
        <f t="shared" ref="J11:J17" si="4">ROUND((AVERAGE(E11:I11)),2)</f>
        <v>30.15</v>
      </c>
      <c r="K11" s="38">
        <f t="shared" si="1"/>
        <v>30.15</v>
      </c>
      <c r="L11" s="39">
        <v>24</v>
      </c>
      <c r="M11" s="40">
        <f t="shared" si="2"/>
        <v>24.12</v>
      </c>
      <c r="N11" s="38">
        <f t="shared" si="3"/>
        <v>1.01</v>
      </c>
      <c r="O11"/>
      <c r="P11"/>
      <c r="Q11"/>
      <c r="R11"/>
      <c r="S11"/>
      <c r="T11"/>
      <c r="U11"/>
      <c r="V11"/>
      <c r="W11"/>
      <c r="X11"/>
      <c r="Y11"/>
    </row>
    <row r="12" spans="1:25" ht="14.4">
      <c r="A12" s="13">
        <v>5</v>
      </c>
      <c r="B12" s="25" t="s">
        <v>298</v>
      </c>
      <c r="C12" s="15" t="s">
        <v>191</v>
      </c>
      <c r="D12" s="16">
        <v>1</v>
      </c>
      <c r="E12" s="18">
        <v>34.979999999999997</v>
      </c>
      <c r="F12" s="18">
        <v>35</v>
      </c>
      <c r="G12" s="18">
        <v>29.97</v>
      </c>
      <c r="H12" s="18">
        <v>22.57</v>
      </c>
      <c r="I12" s="18" t="s">
        <v>94</v>
      </c>
      <c r="J12" s="37">
        <f t="shared" si="4"/>
        <v>30.63</v>
      </c>
      <c r="K12" s="38">
        <f t="shared" si="1"/>
        <v>30.63</v>
      </c>
      <c r="L12" s="39">
        <v>24</v>
      </c>
      <c r="M12" s="40">
        <f t="shared" si="2"/>
        <v>24.5</v>
      </c>
      <c r="N12" s="38">
        <f t="shared" si="3"/>
        <v>1.02</v>
      </c>
      <c r="O12"/>
      <c r="P12"/>
      <c r="Q12"/>
      <c r="R12"/>
      <c r="S12"/>
      <c r="T12"/>
      <c r="U12"/>
      <c r="V12"/>
      <c r="W12"/>
      <c r="X12"/>
      <c r="Y12"/>
    </row>
    <row r="13" spans="1:25" ht="24" customHeight="1">
      <c r="A13" s="13">
        <v>6</v>
      </c>
      <c r="B13" s="25" t="s">
        <v>299</v>
      </c>
      <c r="C13" s="15" t="s">
        <v>191</v>
      </c>
      <c r="D13" s="16">
        <v>1</v>
      </c>
      <c r="E13" s="18">
        <v>17</v>
      </c>
      <c r="F13" s="18">
        <v>15.8</v>
      </c>
      <c r="G13" s="18">
        <v>20</v>
      </c>
      <c r="H13" s="18">
        <v>17</v>
      </c>
      <c r="I13" s="18" t="s">
        <v>94</v>
      </c>
      <c r="J13" s="37">
        <f t="shared" si="4"/>
        <v>17.45</v>
      </c>
      <c r="K13" s="38">
        <f t="shared" si="1"/>
        <v>17.45</v>
      </c>
      <c r="L13" s="39">
        <v>24</v>
      </c>
      <c r="M13" s="40">
        <f t="shared" si="2"/>
        <v>13.96</v>
      </c>
      <c r="N13" s="38">
        <f t="shared" si="3"/>
        <v>0.57999999999999996</v>
      </c>
      <c r="O13"/>
      <c r="P13"/>
      <c r="Q13"/>
      <c r="R13"/>
      <c r="S13"/>
      <c r="T13"/>
      <c r="U13"/>
      <c r="V13"/>
      <c r="W13"/>
      <c r="X13"/>
      <c r="Y13"/>
    </row>
    <row r="14" spans="1:25" ht="22.8">
      <c r="A14" s="13">
        <v>7</v>
      </c>
      <c r="B14" s="25" t="s">
        <v>300</v>
      </c>
      <c r="C14" s="15" t="s">
        <v>191</v>
      </c>
      <c r="D14" s="16">
        <v>1</v>
      </c>
      <c r="E14" s="18">
        <v>47.46</v>
      </c>
      <c r="F14" s="18">
        <v>49.9</v>
      </c>
      <c r="G14" s="18">
        <v>36.1</v>
      </c>
      <c r="H14" s="18" t="s">
        <v>94</v>
      </c>
      <c r="I14" s="18" t="s">
        <v>94</v>
      </c>
      <c r="J14" s="37">
        <f t="shared" si="4"/>
        <v>44.49</v>
      </c>
      <c r="K14" s="38">
        <f t="shared" si="1"/>
        <v>44.49</v>
      </c>
      <c r="L14" s="39">
        <v>24</v>
      </c>
      <c r="M14" s="40">
        <f t="shared" si="2"/>
        <v>35.590000000000003</v>
      </c>
      <c r="N14" s="38">
        <f t="shared" si="3"/>
        <v>1.48</v>
      </c>
      <c r="O14"/>
      <c r="P14"/>
      <c r="Q14"/>
      <c r="R14"/>
      <c r="S14"/>
      <c r="T14"/>
      <c r="U14"/>
      <c r="V14"/>
      <c r="W14"/>
      <c r="X14"/>
      <c r="Y14"/>
    </row>
    <row r="15" spans="1:25" ht="14.4">
      <c r="A15" s="13">
        <v>8</v>
      </c>
      <c r="B15" s="25" t="s">
        <v>301</v>
      </c>
      <c r="C15" s="15" t="s">
        <v>191</v>
      </c>
      <c r="D15" s="16">
        <v>1</v>
      </c>
      <c r="E15" s="18">
        <v>275.95999999999998</v>
      </c>
      <c r="F15" s="18">
        <v>260.76</v>
      </c>
      <c r="G15" s="18">
        <v>264</v>
      </c>
      <c r="H15" s="18" t="s">
        <v>94</v>
      </c>
      <c r="I15" s="18" t="s">
        <v>94</v>
      </c>
      <c r="J15" s="37">
        <f t="shared" si="4"/>
        <v>266.91000000000003</v>
      </c>
      <c r="K15" s="38">
        <f t="shared" si="1"/>
        <v>266.91000000000003</v>
      </c>
      <c r="L15" s="39">
        <v>60</v>
      </c>
      <c r="M15" s="40">
        <f t="shared" si="2"/>
        <v>213.53</v>
      </c>
      <c r="N15" s="38">
        <f t="shared" si="3"/>
        <v>3.56</v>
      </c>
      <c r="O15"/>
      <c r="P15"/>
      <c r="Q15"/>
      <c r="R15"/>
      <c r="S15"/>
      <c r="T15"/>
      <c r="U15"/>
      <c r="V15"/>
      <c r="W15"/>
      <c r="X15"/>
      <c r="Y15"/>
    </row>
    <row r="16" spans="1:25" ht="22.8">
      <c r="A16" s="13">
        <v>9</v>
      </c>
      <c r="B16" s="25" t="s">
        <v>302</v>
      </c>
      <c r="C16" s="15" t="s">
        <v>191</v>
      </c>
      <c r="D16" s="16">
        <v>1</v>
      </c>
      <c r="E16" s="18">
        <v>85.96</v>
      </c>
      <c r="F16" s="18">
        <v>78.989999999999995</v>
      </c>
      <c r="G16" s="18">
        <v>65.55</v>
      </c>
      <c r="H16" s="18" t="s">
        <v>94</v>
      </c>
      <c r="I16" s="18" t="s">
        <v>94</v>
      </c>
      <c r="J16" s="37">
        <f t="shared" si="4"/>
        <v>76.83</v>
      </c>
      <c r="K16" s="38">
        <f t="shared" si="1"/>
        <v>76.83</v>
      </c>
      <c r="L16" s="39">
        <v>24</v>
      </c>
      <c r="M16" s="40">
        <f t="shared" si="2"/>
        <v>61.46</v>
      </c>
      <c r="N16" s="38">
        <f t="shared" si="3"/>
        <v>2.56</v>
      </c>
      <c r="O16"/>
      <c r="P16"/>
      <c r="Q16"/>
      <c r="R16"/>
      <c r="S16"/>
      <c r="T16"/>
      <c r="U16"/>
      <c r="V16"/>
      <c r="W16"/>
      <c r="X16"/>
      <c r="Y16"/>
    </row>
    <row r="17" spans="1:25" ht="22.8">
      <c r="A17" s="13">
        <v>10</v>
      </c>
      <c r="B17" s="25" t="s">
        <v>288</v>
      </c>
      <c r="C17" s="15" t="s">
        <v>191</v>
      </c>
      <c r="D17" s="16">
        <v>1</v>
      </c>
      <c r="E17" s="18">
        <v>96</v>
      </c>
      <c r="F17" s="18">
        <v>90</v>
      </c>
      <c r="G17" s="18">
        <v>85</v>
      </c>
      <c r="H17" s="18" t="s">
        <v>94</v>
      </c>
      <c r="I17" s="18" t="s">
        <v>94</v>
      </c>
      <c r="J17" s="37">
        <f t="shared" si="4"/>
        <v>90.33</v>
      </c>
      <c r="K17" s="38">
        <f t="shared" si="1"/>
        <v>90.33</v>
      </c>
      <c r="L17" s="39">
        <v>24</v>
      </c>
      <c r="M17" s="40">
        <f t="shared" si="2"/>
        <v>72.260000000000005</v>
      </c>
      <c r="N17" s="38">
        <f t="shared" si="3"/>
        <v>3.01</v>
      </c>
      <c r="O17"/>
      <c r="P17"/>
      <c r="Q17"/>
      <c r="R17"/>
      <c r="S17"/>
      <c r="T17"/>
      <c r="U17"/>
      <c r="V17"/>
      <c r="W17"/>
      <c r="X17"/>
      <c r="Y17"/>
    </row>
    <row r="18" spans="1:25" ht="12">
      <c r="A18" s="26"/>
      <c r="B18" s="264" t="s">
        <v>289</v>
      </c>
      <c r="C18" s="264"/>
      <c r="D18" s="264"/>
      <c r="E18" s="264"/>
      <c r="F18" s="264"/>
      <c r="G18" s="264"/>
      <c r="H18" s="264"/>
      <c r="I18" s="264"/>
      <c r="J18" s="264"/>
      <c r="K18" s="264"/>
      <c r="L18" s="264"/>
      <c r="M18" s="264"/>
      <c r="N18" s="41">
        <f>SUM(N8:N17)</f>
        <v>26.42</v>
      </c>
    </row>
    <row r="19" spans="1:25">
      <c r="A19" s="265" t="s">
        <v>317</v>
      </c>
      <c r="B19" s="265"/>
      <c r="C19" s="265"/>
      <c r="D19" s="265"/>
      <c r="E19" s="265"/>
      <c r="F19" s="265"/>
      <c r="G19" s="265"/>
      <c r="H19" s="265"/>
      <c r="I19" s="265"/>
      <c r="J19" s="265"/>
      <c r="K19" s="265"/>
      <c r="L19" s="265"/>
      <c r="M19" s="265"/>
      <c r="N19" s="42">
        <f>Y9</f>
        <v>0.7</v>
      </c>
    </row>
    <row r="20" spans="1:25">
      <c r="A20" s="265" t="s">
        <v>318</v>
      </c>
      <c r="B20" s="265"/>
      <c r="C20" s="265"/>
      <c r="D20" s="265"/>
      <c r="E20" s="265"/>
      <c r="F20" s="265"/>
      <c r="G20" s="265"/>
      <c r="H20" s="265"/>
      <c r="I20" s="265"/>
      <c r="J20" s="265"/>
      <c r="K20" s="265"/>
      <c r="L20" s="265"/>
      <c r="M20" s="265"/>
      <c r="N20" s="42">
        <f>N80</f>
        <v>26.995000000000001</v>
      </c>
    </row>
    <row r="21" spans="1:25" ht="12">
      <c r="A21" s="266" t="s">
        <v>292</v>
      </c>
      <c r="B21" s="266"/>
      <c r="C21" s="266"/>
      <c r="D21" s="266"/>
      <c r="E21" s="266"/>
      <c r="F21" s="266"/>
      <c r="G21" s="266"/>
      <c r="H21" s="266"/>
      <c r="I21" s="266"/>
      <c r="J21" s="266"/>
      <c r="K21" s="266"/>
      <c r="L21" s="266"/>
      <c r="M21" s="266"/>
      <c r="N21" s="43">
        <f>SUM(N18:N20)</f>
        <v>54.115000000000002</v>
      </c>
    </row>
    <row r="22" spans="1:25" ht="23.1" customHeight="1">
      <c r="A22" s="27"/>
      <c r="B22" s="27"/>
      <c r="C22" s="27"/>
      <c r="D22" s="27"/>
      <c r="E22" s="27"/>
      <c r="F22" s="27"/>
      <c r="G22" s="27"/>
      <c r="H22" s="27"/>
      <c r="I22" s="27"/>
      <c r="J22" s="27"/>
      <c r="K22" s="44"/>
    </row>
    <row r="23" spans="1:25" ht="12">
      <c r="A23" s="260" t="s">
        <v>357</v>
      </c>
      <c r="B23" s="260"/>
      <c r="C23" s="260"/>
      <c r="D23" s="260"/>
      <c r="E23" s="260"/>
      <c r="F23" s="260"/>
      <c r="G23" s="260"/>
      <c r="H23" s="260"/>
      <c r="I23" s="260"/>
      <c r="J23" s="260"/>
      <c r="K23" s="260"/>
      <c r="L23" s="260"/>
      <c r="M23" s="260"/>
      <c r="N23" s="260"/>
    </row>
    <row r="24" spans="1:25" ht="23.1" customHeight="1">
      <c r="A24" s="260" t="s">
        <v>273</v>
      </c>
      <c r="B24" s="260"/>
      <c r="C24" s="260"/>
      <c r="D24" s="260"/>
      <c r="E24" s="260"/>
      <c r="F24" s="260"/>
      <c r="G24" s="260"/>
      <c r="H24" s="260"/>
      <c r="I24" s="260"/>
      <c r="J24" s="260"/>
      <c r="K24" s="260"/>
      <c r="L24" s="260"/>
      <c r="M24" s="260"/>
      <c r="N24" s="260"/>
    </row>
    <row r="25" spans="1:25" ht="36">
      <c r="A25" s="10" t="s">
        <v>2</v>
      </c>
      <c r="B25" s="11" t="s">
        <v>190</v>
      </c>
      <c r="C25" s="11" t="s">
        <v>191</v>
      </c>
      <c r="D25" s="10" t="s">
        <v>192</v>
      </c>
      <c r="E25" s="12" t="s">
        <v>193</v>
      </c>
      <c r="F25" s="12" t="s">
        <v>194</v>
      </c>
      <c r="G25" s="12" t="s">
        <v>195</v>
      </c>
      <c r="H25" s="12" t="s">
        <v>196</v>
      </c>
      <c r="I25" s="12" t="s">
        <v>197</v>
      </c>
      <c r="J25" s="11" t="s">
        <v>274</v>
      </c>
      <c r="K25" s="36" t="s">
        <v>279</v>
      </c>
      <c r="L25" s="36" t="s">
        <v>276</v>
      </c>
      <c r="M25" s="36" t="s">
        <v>277</v>
      </c>
      <c r="N25" s="36" t="s">
        <v>278</v>
      </c>
    </row>
    <row r="26" spans="1:25" ht="14.1" customHeight="1">
      <c r="A26" s="13">
        <v>1</v>
      </c>
      <c r="B26" s="14" t="s">
        <v>304</v>
      </c>
      <c r="C26" s="15" t="s">
        <v>191</v>
      </c>
      <c r="D26" s="16">
        <v>1</v>
      </c>
      <c r="E26" s="17">
        <v>38.9</v>
      </c>
      <c r="F26" s="18">
        <v>42</v>
      </c>
      <c r="G26" s="18">
        <v>39.409999999999997</v>
      </c>
      <c r="H26" s="18">
        <v>37.5</v>
      </c>
      <c r="I26" s="18" t="s">
        <v>94</v>
      </c>
      <c r="J26" s="37">
        <f t="shared" ref="J26:J35" si="5">ROUND((AVERAGE(E26:I26)),2)</f>
        <v>39.450000000000003</v>
      </c>
      <c r="K26" s="38">
        <f t="shared" ref="K26:K35" si="6">J26*D26</f>
        <v>39.450000000000003</v>
      </c>
      <c r="L26" s="39">
        <v>24</v>
      </c>
      <c r="M26" s="40">
        <f>ROUND(K26*0.8,2)</f>
        <v>31.56</v>
      </c>
      <c r="N26" s="38">
        <f t="shared" ref="N26:N35" si="7">ROUND(M26/L26,2)</f>
        <v>1.32</v>
      </c>
    </row>
    <row r="27" spans="1:25" ht="22.8">
      <c r="A27" s="13">
        <v>2</v>
      </c>
      <c r="B27" s="19" t="s">
        <v>305</v>
      </c>
      <c r="C27" s="20" t="s">
        <v>191</v>
      </c>
      <c r="D27" s="16">
        <v>1</v>
      </c>
      <c r="E27" s="17">
        <v>29.98</v>
      </c>
      <c r="F27" s="17">
        <v>25</v>
      </c>
      <c r="G27" s="18">
        <v>23</v>
      </c>
      <c r="H27" s="18">
        <v>23.9</v>
      </c>
      <c r="I27" s="18" t="s">
        <v>94</v>
      </c>
      <c r="J27" s="37">
        <f t="shared" si="5"/>
        <v>25.47</v>
      </c>
      <c r="K27" s="38">
        <f t="shared" si="6"/>
        <v>25.47</v>
      </c>
      <c r="L27" s="39">
        <v>24</v>
      </c>
      <c r="M27" s="40">
        <f t="shared" ref="M27:M35" si="8">ROUND(K27*0.8,2)</f>
        <v>20.38</v>
      </c>
      <c r="N27" s="38">
        <f t="shared" si="7"/>
        <v>0.85</v>
      </c>
    </row>
    <row r="28" spans="1:25" ht="32.1" customHeight="1">
      <c r="A28" s="22">
        <v>3</v>
      </c>
      <c r="B28" s="19" t="s">
        <v>295</v>
      </c>
      <c r="C28" s="15" t="s">
        <v>191</v>
      </c>
      <c r="D28" s="16">
        <v>1</v>
      </c>
      <c r="E28" s="17">
        <v>16.899999999999999</v>
      </c>
      <c r="F28" s="17">
        <v>19</v>
      </c>
      <c r="G28" s="18">
        <v>20</v>
      </c>
      <c r="H28" s="18">
        <v>18</v>
      </c>
      <c r="I28" s="18" t="s">
        <v>94</v>
      </c>
      <c r="J28" s="37">
        <f t="shared" si="5"/>
        <v>18.48</v>
      </c>
      <c r="K28" s="38">
        <f t="shared" si="6"/>
        <v>18.48</v>
      </c>
      <c r="L28" s="39">
        <v>24</v>
      </c>
      <c r="M28" s="40">
        <f t="shared" si="8"/>
        <v>14.78</v>
      </c>
      <c r="N28" s="38">
        <f t="shared" si="7"/>
        <v>0.62</v>
      </c>
    </row>
    <row r="29" spans="1:25" ht="23.1" customHeight="1">
      <c r="A29" s="13">
        <v>4</v>
      </c>
      <c r="B29" s="25" t="s">
        <v>306</v>
      </c>
      <c r="C29" s="15" t="s">
        <v>191</v>
      </c>
      <c r="D29" s="16">
        <v>1</v>
      </c>
      <c r="E29" s="18">
        <v>56.99</v>
      </c>
      <c r="F29" s="18">
        <v>89.5</v>
      </c>
      <c r="G29" s="18">
        <v>79.989999999999995</v>
      </c>
      <c r="H29" s="18" t="s">
        <v>94</v>
      </c>
      <c r="I29" s="18" t="s">
        <v>94</v>
      </c>
      <c r="J29" s="37">
        <f t="shared" si="5"/>
        <v>75.489999999999995</v>
      </c>
      <c r="K29" s="38">
        <f t="shared" si="6"/>
        <v>75.489999999999995</v>
      </c>
      <c r="L29" s="39">
        <v>24</v>
      </c>
      <c r="M29" s="40">
        <f t="shared" si="8"/>
        <v>60.39</v>
      </c>
      <c r="N29" s="38">
        <f t="shared" si="7"/>
        <v>2.52</v>
      </c>
    </row>
    <row r="30" spans="1:25" ht="12">
      <c r="A30" s="13">
        <v>5</v>
      </c>
      <c r="B30" s="25" t="s">
        <v>307</v>
      </c>
      <c r="C30" s="15" t="s">
        <v>191</v>
      </c>
      <c r="D30" s="16">
        <v>1</v>
      </c>
      <c r="E30" s="18">
        <v>54.62</v>
      </c>
      <c r="F30" s="18">
        <v>57.32</v>
      </c>
      <c r="G30" s="18">
        <v>58</v>
      </c>
      <c r="H30" s="18">
        <v>51</v>
      </c>
      <c r="I30" s="18" t="s">
        <v>94</v>
      </c>
      <c r="J30" s="37">
        <f t="shared" si="5"/>
        <v>55.24</v>
      </c>
      <c r="K30" s="38">
        <f t="shared" si="6"/>
        <v>55.24</v>
      </c>
      <c r="L30" s="39">
        <v>24</v>
      </c>
      <c r="M30" s="40">
        <f t="shared" si="8"/>
        <v>44.19</v>
      </c>
      <c r="N30" s="38">
        <f t="shared" si="7"/>
        <v>1.84</v>
      </c>
    </row>
    <row r="31" spans="1:25" ht="22.8">
      <c r="A31" s="22">
        <v>6</v>
      </c>
      <c r="B31" s="25" t="s">
        <v>308</v>
      </c>
      <c r="C31" s="15" t="s">
        <v>191</v>
      </c>
      <c r="D31" s="16">
        <v>1</v>
      </c>
      <c r="E31" s="24">
        <v>291.67</v>
      </c>
      <c r="F31" s="24">
        <v>269.72000000000003</v>
      </c>
      <c r="G31" s="24">
        <v>391.8</v>
      </c>
      <c r="H31" s="18" t="s">
        <v>94</v>
      </c>
      <c r="I31" s="18" t="s">
        <v>94</v>
      </c>
      <c r="J31" s="37">
        <f t="shared" si="5"/>
        <v>317.73</v>
      </c>
      <c r="K31" s="38">
        <f t="shared" si="6"/>
        <v>317.73</v>
      </c>
      <c r="L31" s="39">
        <v>24</v>
      </c>
      <c r="M31" s="40">
        <f t="shared" si="8"/>
        <v>254.18</v>
      </c>
      <c r="N31" s="38">
        <f t="shared" si="7"/>
        <v>10.59</v>
      </c>
    </row>
    <row r="32" spans="1:25" ht="12">
      <c r="A32" s="13">
        <v>7</v>
      </c>
      <c r="B32" s="25" t="s">
        <v>309</v>
      </c>
      <c r="C32" s="15" t="s">
        <v>191</v>
      </c>
      <c r="D32" s="16">
        <v>1</v>
      </c>
      <c r="E32" s="18">
        <v>33</v>
      </c>
      <c r="F32" s="18">
        <v>35</v>
      </c>
      <c r="G32" s="18">
        <v>27.6</v>
      </c>
      <c r="H32" s="18">
        <v>29.1</v>
      </c>
      <c r="I32" s="18" t="s">
        <v>94</v>
      </c>
      <c r="J32" s="37">
        <f t="shared" si="5"/>
        <v>31.18</v>
      </c>
      <c r="K32" s="38">
        <f t="shared" si="6"/>
        <v>31.18</v>
      </c>
      <c r="L32" s="39">
        <v>24</v>
      </c>
      <c r="M32" s="40">
        <f t="shared" si="8"/>
        <v>24.94</v>
      </c>
      <c r="N32" s="38">
        <f t="shared" si="7"/>
        <v>1.04</v>
      </c>
    </row>
    <row r="33" spans="1:14" ht="12">
      <c r="A33" s="22">
        <v>8</v>
      </c>
      <c r="B33" s="25" t="s">
        <v>310</v>
      </c>
      <c r="C33" s="15" t="s">
        <v>191</v>
      </c>
      <c r="D33" s="16">
        <v>1</v>
      </c>
      <c r="E33" s="18">
        <v>45</v>
      </c>
      <c r="F33" s="18">
        <v>52</v>
      </c>
      <c r="G33" s="18">
        <v>54.9</v>
      </c>
      <c r="H33" s="18">
        <v>34.799999999999997</v>
      </c>
      <c r="I33" s="18" t="s">
        <v>94</v>
      </c>
      <c r="J33" s="37">
        <f t="shared" si="5"/>
        <v>46.68</v>
      </c>
      <c r="K33" s="38">
        <f t="shared" si="6"/>
        <v>46.68</v>
      </c>
      <c r="L33" s="39">
        <v>24</v>
      </c>
      <c r="M33" s="40">
        <f t="shared" si="8"/>
        <v>37.340000000000003</v>
      </c>
      <c r="N33" s="38">
        <f t="shared" si="7"/>
        <v>1.56</v>
      </c>
    </row>
    <row r="34" spans="1:14" ht="22.8">
      <c r="A34" s="13">
        <v>9</v>
      </c>
      <c r="B34" s="25" t="s">
        <v>288</v>
      </c>
      <c r="C34" s="15" t="s">
        <v>191</v>
      </c>
      <c r="D34" s="16">
        <v>1</v>
      </c>
      <c r="E34" s="18">
        <v>96</v>
      </c>
      <c r="F34" s="18">
        <v>90</v>
      </c>
      <c r="G34" s="18">
        <v>85</v>
      </c>
      <c r="H34" s="18" t="s">
        <v>94</v>
      </c>
      <c r="I34" s="18" t="s">
        <v>94</v>
      </c>
      <c r="J34" s="37">
        <f t="shared" si="5"/>
        <v>90.33</v>
      </c>
      <c r="K34" s="38">
        <f t="shared" si="6"/>
        <v>90.33</v>
      </c>
      <c r="L34" s="39">
        <v>24</v>
      </c>
      <c r="M34" s="40">
        <f t="shared" si="8"/>
        <v>72.260000000000005</v>
      </c>
      <c r="N34" s="38">
        <f t="shared" si="7"/>
        <v>3.01</v>
      </c>
    </row>
    <row r="35" spans="1:14" ht="22.8">
      <c r="A35" s="22">
        <v>10</v>
      </c>
      <c r="B35" s="28" t="s">
        <v>302</v>
      </c>
      <c r="C35" s="29" t="s">
        <v>191</v>
      </c>
      <c r="D35" s="30">
        <v>1</v>
      </c>
      <c r="E35" s="31">
        <v>85.96</v>
      </c>
      <c r="F35" s="31">
        <v>78.989999999999995</v>
      </c>
      <c r="G35" s="31">
        <v>65.55</v>
      </c>
      <c r="H35" s="31" t="s">
        <v>94</v>
      </c>
      <c r="I35" s="31" t="s">
        <v>94</v>
      </c>
      <c r="J35" s="45">
        <f t="shared" si="5"/>
        <v>76.83</v>
      </c>
      <c r="K35" s="46">
        <f t="shared" si="6"/>
        <v>76.83</v>
      </c>
      <c r="L35" s="47">
        <v>24</v>
      </c>
      <c r="M35" s="48">
        <f t="shared" si="8"/>
        <v>61.46</v>
      </c>
      <c r="N35" s="38">
        <f t="shared" si="7"/>
        <v>2.56</v>
      </c>
    </row>
    <row r="36" spans="1:14" ht="12">
      <c r="A36" s="26"/>
      <c r="B36" s="264" t="s">
        <v>289</v>
      </c>
      <c r="C36" s="264"/>
      <c r="D36" s="264"/>
      <c r="E36" s="264"/>
      <c r="F36" s="264"/>
      <c r="G36" s="264"/>
      <c r="H36" s="264"/>
      <c r="I36" s="264"/>
      <c r="J36" s="264"/>
      <c r="K36" s="264"/>
      <c r="L36" s="264"/>
      <c r="M36" s="264"/>
      <c r="N36" s="49">
        <f>SUM(N26:N35)</f>
        <v>25.91</v>
      </c>
    </row>
    <row r="37" spans="1:14" ht="15" customHeight="1">
      <c r="A37" s="267" t="s">
        <v>317</v>
      </c>
      <c r="B37" s="268"/>
      <c r="C37" s="268"/>
      <c r="D37" s="268"/>
      <c r="E37" s="268"/>
      <c r="F37" s="268"/>
      <c r="G37" s="268"/>
      <c r="H37" s="268"/>
      <c r="I37" s="268"/>
      <c r="J37" s="268"/>
      <c r="K37" s="268"/>
      <c r="L37" s="268"/>
      <c r="M37" s="269"/>
      <c r="N37" s="42">
        <f>Y9</f>
        <v>0.7</v>
      </c>
    </row>
    <row r="38" spans="1:14" ht="14.1" customHeight="1">
      <c r="A38" s="270" t="s">
        <v>318</v>
      </c>
      <c r="B38" s="271"/>
      <c r="C38" s="271"/>
      <c r="D38" s="271"/>
      <c r="E38" s="271"/>
      <c r="F38" s="271"/>
      <c r="G38" s="271"/>
      <c r="H38" s="271"/>
      <c r="I38" s="271"/>
      <c r="J38" s="271"/>
      <c r="K38" s="271"/>
      <c r="L38" s="271"/>
      <c r="M38" s="271"/>
      <c r="N38" s="42">
        <f>N80</f>
        <v>26.995000000000001</v>
      </c>
    </row>
    <row r="39" spans="1:14" ht="12">
      <c r="A39" s="266" t="s">
        <v>311</v>
      </c>
      <c r="B39" s="266"/>
      <c r="C39" s="266"/>
      <c r="D39" s="266"/>
      <c r="E39" s="266"/>
      <c r="F39" s="266"/>
      <c r="G39" s="266"/>
      <c r="H39" s="266"/>
      <c r="I39" s="266"/>
      <c r="J39" s="266"/>
      <c r="K39" s="266"/>
      <c r="L39" s="266"/>
      <c r="M39" s="266"/>
      <c r="N39" s="43">
        <f>SUM(N36:N38)</f>
        <v>53.604999999999997</v>
      </c>
    </row>
    <row r="40" spans="1:14" ht="24" customHeight="1">
      <c r="A40"/>
      <c r="B40"/>
      <c r="C40"/>
      <c r="D40"/>
      <c r="E40"/>
      <c r="F40"/>
      <c r="G40"/>
      <c r="H40"/>
      <c r="I40"/>
      <c r="J40"/>
      <c r="K40"/>
    </row>
    <row r="41" spans="1:14" ht="12">
      <c r="A41" s="272"/>
      <c r="B41" s="272"/>
      <c r="C41" s="272"/>
      <c r="D41" s="272"/>
      <c r="E41" s="272"/>
      <c r="F41" s="272"/>
      <c r="G41" s="272"/>
      <c r="H41" s="272"/>
      <c r="I41" s="272"/>
      <c r="J41" s="272"/>
      <c r="K41" s="272"/>
    </row>
    <row r="42" spans="1:14" ht="24" customHeight="1">
      <c r="A42" s="260" t="s">
        <v>358</v>
      </c>
      <c r="B42" s="260"/>
      <c r="C42" s="260"/>
      <c r="D42" s="260"/>
      <c r="E42" s="260"/>
      <c r="F42" s="260"/>
      <c r="G42" s="260"/>
      <c r="H42" s="260"/>
      <c r="I42" s="260"/>
      <c r="J42" s="260"/>
      <c r="K42" s="260"/>
      <c r="L42" s="260"/>
      <c r="M42" s="260"/>
      <c r="N42" s="260"/>
    </row>
    <row r="43" spans="1:14" ht="12">
      <c r="A43" s="260" t="s">
        <v>273</v>
      </c>
      <c r="B43" s="260"/>
      <c r="C43" s="260"/>
      <c r="D43" s="260"/>
      <c r="E43" s="260"/>
      <c r="F43" s="260"/>
      <c r="G43" s="260"/>
      <c r="H43" s="260"/>
      <c r="I43" s="260"/>
      <c r="J43" s="260"/>
      <c r="K43" s="260"/>
      <c r="L43" s="260"/>
      <c r="M43" s="260"/>
      <c r="N43" s="260"/>
    </row>
    <row r="44" spans="1:14" ht="23.1" customHeight="1">
      <c r="A44" s="10" t="s">
        <v>2</v>
      </c>
      <c r="B44" s="11" t="s">
        <v>190</v>
      </c>
      <c r="C44" s="11" t="s">
        <v>191</v>
      </c>
      <c r="D44" s="10" t="s">
        <v>192</v>
      </c>
      <c r="E44" s="12" t="s">
        <v>193</v>
      </c>
      <c r="F44" s="12" t="s">
        <v>194</v>
      </c>
      <c r="G44" s="12" t="s">
        <v>195</v>
      </c>
      <c r="H44" s="12" t="s">
        <v>196</v>
      </c>
      <c r="I44" s="12" t="s">
        <v>197</v>
      </c>
      <c r="J44" s="11" t="s">
        <v>274</v>
      </c>
      <c r="K44" s="36" t="s">
        <v>279</v>
      </c>
      <c r="L44" s="36" t="s">
        <v>276</v>
      </c>
      <c r="M44" s="36" t="s">
        <v>277</v>
      </c>
      <c r="N44" s="36" t="s">
        <v>278</v>
      </c>
    </row>
    <row r="45" spans="1:14" ht="22.8">
      <c r="A45" s="13">
        <v>1</v>
      </c>
      <c r="B45" s="14" t="s">
        <v>313</v>
      </c>
      <c r="C45" s="15" t="s">
        <v>191</v>
      </c>
      <c r="D45" s="16">
        <v>1</v>
      </c>
      <c r="E45" s="17">
        <v>50.08</v>
      </c>
      <c r="F45" s="18">
        <v>41.01</v>
      </c>
      <c r="G45" s="18">
        <v>34.35</v>
      </c>
      <c r="H45" s="18">
        <v>32.5</v>
      </c>
      <c r="I45" s="18" t="s">
        <v>94</v>
      </c>
      <c r="J45" s="37">
        <f t="shared" ref="J45:J53" si="9">ROUND((AVERAGE(E45:I45)),2)</f>
        <v>39.49</v>
      </c>
      <c r="K45" s="38">
        <f t="shared" ref="K45:K53" si="10">J45*D45</f>
        <v>39.49</v>
      </c>
      <c r="L45" s="39">
        <v>24</v>
      </c>
      <c r="M45" s="40">
        <f>ROUND(K45*0.8,2)</f>
        <v>31.59</v>
      </c>
      <c r="N45" s="38">
        <f>ROUND(M45/L45,2)</f>
        <v>1.32</v>
      </c>
    </row>
    <row r="46" spans="1:14" ht="24" customHeight="1">
      <c r="A46" s="13">
        <v>2</v>
      </c>
      <c r="B46" s="19" t="s">
        <v>295</v>
      </c>
      <c r="C46" s="20" t="s">
        <v>191</v>
      </c>
      <c r="D46" s="16">
        <v>1</v>
      </c>
      <c r="E46" s="17">
        <v>16.899999999999999</v>
      </c>
      <c r="F46" s="17">
        <v>19</v>
      </c>
      <c r="G46" s="18">
        <v>20</v>
      </c>
      <c r="H46" s="18">
        <v>18</v>
      </c>
      <c r="I46" s="18" t="s">
        <v>94</v>
      </c>
      <c r="J46" s="37">
        <f t="shared" si="9"/>
        <v>18.48</v>
      </c>
      <c r="K46" s="38">
        <f t="shared" si="10"/>
        <v>18.48</v>
      </c>
      <c r="L46" s="39">
        <v>24</v>
      </c>
      <c r="M46" s="40">
        <f t="shared" ref="M46:M53" si="11">ROUND(K46*0.8,2)</f>
        <v>14.78</v>
      </c>
      <c r="N46" s="38">
        <f t="shared" ref="N46:N53" si="12">ROUND(M46/L46,2)</f>
        <v>0.62</v>
      </c>
    </row>
    <row r="47" spans="1:14" ht="12">
      <c r="A47" s="22">
        <v>3</v>
      </c>
      <c r="B47" s="19" t="s">
        <v>314</v>
      </c>
      <c r="C47" s="15" t="s">
        <v>191</v>
      </c>
      <c r="D47" s="16">
        <v>1</v>
      </c>
      <c r="E47" s="23">
        <v>34.32</v>
      </c>
      <c r="F47" s="17">
        <v>25</v>
      </c>
      <c r="G47" s="32">
        <v>24</v>
      </c>
      <c r="H47" s="18" t="s">
        <v>94</v>
      </c>
      <c r="I47" s="18" t="s">
        <v>94</v>
      </c>
      <c r="J47" s="37">
        <f t="shared" si="9"/>
        <v>27.77</v>
      </c>
      <c r="K47" s="38">
        <f t="shared" si="10"/>
        <v>27.77</v>
      </c>
      <c r="L47" s="39">
        <v>24</v>
      </c>
      <c r="M47" s="40">
        <f t="shared" si="11"/>
        <v>22.22</v>
      </c>
      <c r="N47" s="38">
        <f t="shared" si="12"/>
        <v>0.93</v>
      </c>
    </row>
    <row r="48" spans="1:14" ht="12">
      <c r="A48" s="13">
        <v>4</v>
      </c>
      <c r="B48" s="25" t="s">
        <v>315</v>
      </c>
      <c r="C48" s="15" t="s">
        <v>191</v>
      </c>
      <c r="D48" s="16">
        <v>1</v>
      </c>
      <c r="E48" s="18">
        <v>38.5</v>
      </c>
      <c r="F48" s="18">
        <v>40.99</v>
      </c>
      <c r="G48" s="18">
        <v>34.01</v>
      </c>
      <c r="H48" s="18">
        <v>35.5</v>
      </c>
      <c r="I48" s="18" t="s">
        <v>94</v>
      </c>
      <c r="J48" s="37">
        <f t="shared" si="9"/>
        <v>37.25</v>
      </c>
      <c r="K48" s="38">
        <f t="shared" si="10"/>
        <v>37.25</v>
      </c>
      <c r="L48" s="39">
        <v>24</v>
      </c>
      <c r="M48" s="40">
        <f t="shared" si="11"/>
        <v>29.8</v>
      </c>
      <c r="N48" s="38">
        <f t="shared" si="12"/>
        <v>1.24</v>
      </c>
    </row>
    <row r="49" spans="1:24" ht="12">
      <c r="A49" s="13">
        <v>5</v>
      </c>
      <c r="B49" s="25" t="s">
        <v>316</v>
      </c>
      <c r="C49" s="15" t="s">
        <v>191</v>
      </c>
      <c r="D49" s="16">
        <v>1</v>
      </c>
      <c r="E49" s="18">
        <v>42</v>
      </c>
      <c r="F49" s="18">
        <v>39.86</v>
      </c>
      <c r="G49" s="18">
        <v>41</v>
      </c>
      <c r="H49" s="18">
        <v>40.5</v>
      </c>
      <c r="I49" s="18" t="s">
        <v>94</v>
      </c>
      <c r="J49" s="37">
        <f t="shared" si="9"/>
        <v>40.840000000000003</v>
      </c>
      <c r="K49" s="38">
        <f t="shared" si="10"/>
        <v>40.840000000000003</v>
      </c>
      <c r="L49" s="39">
        <v>24</v>
      </c>
      <c r="M49" s="40">
        <f t="shared" si="11"/>
        <v>32.67</v>
      </c>
      <c r="N49" s="38">
        <f t="shared" si="12"/>
        <v>1.36</v>
      </c>
    </row>
    <row r="50" spans="1:24" ht="12">
      <c r="A50" s="22">
        <v>6</v>
      </c>
      <c r="B50" s="25" t="s">
        <v>309</v>
      </c>
      <c r="C50" s="15" t="s">
        <v>191</v>
      </c>
      <c r="D50" s="16">
        <v>1</v>
      </c>
      <c r="E50" s="18">
        <v>33</v>
      </c>
      <c r="F50" s="18">
        <v>35</v>
      </c>
      <c r="G50" s="18">
        <v>27.6</v>
      </c>
      <c r="H50" s="18">
        <v>29.1</v>
      </c>
      <c r="I50" s="18" t="s">
        <v>94</v>
      </c>
      <c r="J50" s="37">
        <f t="shared" si="9"/>
        <v>31.18</v>
      </c>
      <c r="K50" s="38">
        <f t="shared" si="10"/>
        <v>31.18</v>
      </c>
      <c r="L50" s="39">
        <v>24</v>
      </c>
      <c r="M50" s="40">
        <f t="shared" si="11"/>
        <v>24.94</v>
      </c>
      <c r="N50" s="38">
        <f t="shared" si="12"/>
        <v>1.04</v>
      </c>
    </row>
    <row r="51" spans="1:24" ht="12">
      <c r="A51" s="13">
        <v>7</v>
      </c>
      <c r="B51" s="25" t="s">
        <v>306</v>
      </c>
      <c r="C51" s="15" t="s">
        <v>191</v>
      </c>
      <c r="D51" s="16">
        <v>1</v>
      </c>
      <c r="E51" s="18">
        <v>56.99</v>
      </c>
      <c r="F51" s="18">
        <v>89.5</v>
      </c>
      <c r="G51" s="18">
        <v>79.989999999999995</v>
      </c>
      <c r="H51" s="18" t="s">
        <v>94</v>
      </c>
      <c r="I51" s="18" t="s">
        <v>94</v>
      </c>
      <c r="J51" s="37">
        <f t="shared" si="9"/>
        <v>75.489999999999995</v>
      </c>
      <c r="K51" s="38">
        <f t="shared" si="10"/>
        <v>75.489999999999995</v>
      </c>
      <c r="L51" s="39">
        <v>24</v>
      </c>
      <c r="M51" s="40">
        <f t="shared" si="11"/>
        <v>60.39</v>
      </c>
      <c r="N51" s="38">
        <f t="shared" si="12"/>
        <v>2.52</v>
      </c>
    </row>
    <row r="52" spans="1:24" ht="22.8">
      <c r="A52" s="22">
        <v>8</v>
      </c>
      <c r="B52" s="25" t="s">
        <v>302</v>
      </c>
      <c r="C52" s="15" t="s">
        <v>191</v>
      </c>
      <c r="D52" s="16">
        <v>1</v>
      </c>
      <c r="E52" s="18">
        <v>85.96</v>
      </c>
      <c r="F52" s="18">
        <v>78.989999999999995</v>
      </c>
      <c r="G52" s="18">
        <v>65.55</v>
      </c>
      <c r="H52" s="18" t="s">
        <v>94</v>
      </c>
      <c r="I52" s="18" t="s">
        <v>94</v>
      </c>
      <c r="J52" s="37">
        <f t="shared" si="9"/>
        <v>76.83</v>
      </c>
      <c r="K52" s="38">
        <f t="shared" si="10"/>
        <v>76.83</v>
      </c>
      <c r="L52" s="39">
        <v>24</v>
      </c>
      <c r="M52" s="40">
        <f t="shared" si="11"/>
        <v>61.46</v>
      </c>
      <c r="N52" s="38">
        <f t="shared" si="12"/>
        <v>2.56</v>
      </c>
    </row>
    <row r="53" spans="1:24" ht="22.8">
      <c r="A53" s="13">
        <v>9</v>
      </c>
      <c r="B53" s="25" t="s">
        <v>288</v>
      </c>
      <c r="C53" s="15" t="s">
        <v>191</v>
      </c>
      <c r="D53" s="16">
        <v>1</v>
      </c>
      <c r="E53" s="18">
        <v>96</v>
      </c>
      <c r="F53" s="18">
        <v>90</v>
      </c>
      <c r="G53" s="18">
        <v>85</v>
      </c>
      <c r="H53" s="18" t="s">
        <v>94</v>
      </c>
      <c r="I53" s="18" t="s">
        <v>94</v>
      </c>
      <c r="J53" s="37">
        <f t="shared" si="9"/>
        <v>90.33</v>
      </c>
      <c r="K53" s="38">
        <f t="shared" si="10"/>
        <v>90.33</v>
      </c>
      <c r="L53" s="39">
        <v>24</v>
      </c>
      <c r="M53" s="40">
        <f t="shared" si="11"/>
        <v>72.260000000000005</v>
      </c>
      <c r="N53" s="38">
        <f t="shared" si="12"/>
        <v>3.01</v>
      </c>
      <c r="O53" s="50"/>
      <c r="P53" s="50"/>
      <c r="Q53" s="50"/>
      <c r="R53" s="50"/>
      <c r="S53" s="50"/>
      <c r="T53" s="50"/>
      <c r="U53" s="50"/>
      <c r="V53" s="50"/>
      <c r="W53" s="50"/>
      <c r="X53" s="50"/>
    </row>
    <row r="54" spans="1:24" ht="12">
      <c r="A54" s="264" t="s">
        <v>289</v>
      </c>
      <c r="B54" s="264"/>
      <c r="C54" s="264"/>
      <c r="D54" s="264"/>
      <c r="E54" s="264"/>
      <c r="F54" s="264"/>
      <c r="G54" s="264"/>
      <c r="H54" s="264"/>
      <c r="I54" s="264"/>
      <c r="J54" s="264"/>
      <c r="K54" s="264"/>
      <c r="L54" s="264"/>
      <c r="M54" s="264"/>
      <c r="N54" s="49">
        <f>SUM(N40:N53)</f>
        <v>14.6</v>
      </c>
    </row>
    <row r="55" spans="1:24">
      <c r="A55" s="265" t="s">
        <v>317</v>
      </c>
      <c r="B55" s="265"/>
      <c r="C55" s="265"/>
      <c r="D55" s="265"/>
      <c r="E55" s="265"/>
      <c r="F55" s="265"/>
      <c r="G55" s="265"/>
      <c r="H55" s="265"/>
      <c r="I55" s="265"/>
      <c r="J55" s="265"/>
      <c r="K55" s="265"/>
      <c r="L55" s="265"/>
      <c r="M55" s="265"/>
      <c r="N55" s="42">
        <f>Y9</f>
        <v>0.7</v>
      </c>
    </row>
    <row r="56" spans="1:24">
      <c r="A56" s="265" t="s">
        <v>318</v>
      </c>
      <c r="B56" s="265"/>
      <c r="C56" s="265"/>
      <c r="D56" s="265"/>
      <c r="E56" s="265"/>
      <c r="F56" s="265"/>
      <c r="G56" s="265"/>
      <c r="H56" s="265"/>
      <c r="I56" s="265"/>
      <c r="J56" s="265"/>
      <c r="K56" s="265"/>
      <c r="L56" s="265"/>
      <c r="M56" s="265"/>
      <c r="N56" s="42">
        <f>N80</f>
        <v>26.995000000000001</v>
      </c>
    </row>
    <row r="57" spans="1:24" ht="12">
      <c r="A57" s="266" t="s">
        <v>311</v>
      </c>
      <c r="B57" s="266"/>
      <c r="C57" s="266"/>
      <c r="D57" s="266"/>
      <c r="E57" s="266"/>
      <c r="F57" s="266"/>
      <c r="G57" s="266"/>
      <c r="H57" s="266"/>
      <c r="I57" s="266"/>
      <c r="J57" s="266"/>
      <c r="K57" s="266"/>
      <c r="L57" s="266"/>
      <c r="M57" s="266"/>
      <c r="N57" s="43">
        <f>SUM(N54:N56)</f>
        <v>42.295000000000002</v>
      </c>
    </row>
    <row r="58" spans="1:24" ht="14.4">
      <c r="A58"/>
      <c r="B58"/>
      <c r="C58"/>
      <c r="D58"/>
      <c r="E58"/>
      <c r="F58"/>
      <c r="G58"/>
      <c r="H58"/>
      <c r="I58"/>
      <c r="J58"/>
      <c r="K58"/>
    </row>
    <row r="59" spans="1:24" ht="13.8">
      <c r="A59" s="257" t="s">
        <v>329</v>
      </c>
      <c r="B59" s="258"/>
      <c r="C59" s="258"/>
      <c r="D59" s="258"/>
      <c r="E59" s="258"/>
      <c r="F59" s="258"/>
      <c r="G59" s="258"/>
      <c r="H59" s="258"/>
      <c r="I59" s="258"/>
      <c r="J59" s="258"/>
      <c r="K59" s="258"/>
      <c r="L59" s="258"/>
      <c r="M59" s="258"/>
      <c r="N59" s="258"/>
    </row>
    <row r="60" spans="1:24" ht="13.8">
      <c r="A60" s="1"/>
      <c r="B60" s="1"/>
      <c r="C60" s="1"/>
      <c r="D60" s="1"/>
      <c r="E60" s="1"/>
      <c r="F60" s="1"/>
      <c r="G60" s="1"/>
      <c r="H60" s="1"/>
      <c r="I60" s="1"/>
      <c r="J60" s="1"/>
      <c r="K60" s="1"/>
      <c r="L60" s="50"/>
      <c r="M60" s="50"/>
    </row>
    <row r="61" spans="1:24" ht="14.4">
      <c r="A61" s="260" t="s">
        <v>359</v>
      </c>
      <c r="B61" s="260"/>
      <c r="C61" s="260"/>
      <c r="D61" s="260"/>
      <c r="E61" s="260"/>
      <c r="F61" s="260"/>
      <c r="G61" s="260"/>
      <c r="H61" s="260"/>
      <c r="I61" s="260"/>
      <c r="J61" s="260"/>
      <c r="K61" s="260"/>
      <c r="L61" s="260"/>
      <c r="M61" s="260"/>
      <c r="N61" s="260"/>
      <c r="O61"/>
    </row>
    <row r="62" spans="1:24" ht="14.4">
      <c r="A62" s="260" t="s">
        <v>331</v>
      </c>
      <c r="B62" s="260"/>
      <c r="C62" s="260"/>
      <c r="D62" s="260"/>
      <c r="E62" s="260"/>
      <c r="F62" s="260"/>
      <c r="G62" s="260"/>
      <c r="H62" s="260"/>
      <c r="I62" s="260"/>
      <c r="J62" s="260"/>
      <c r="K62" s="260"/>
      <c r="L62" s="260"/>
      <c r="M62" s="260"/>
      <c r="N62" s="260"/>
      <c r="O62"/>
    </row>
    <row r="63" spans="1:24" ht="39.9" customHeight="1">
      <c r="A63" s="10" t="s">
        <v>2</v>
      </c>
      <c r="B63" s="11" t="s">
        <v>190</v>
      </c>
      <c r="C63" s="11" t="s">
        <v>191</v>
      </c>
      <c r="D63" s="10" t="s">
        <v>192</v>
      </c>
      <c r="E63" s="12" t="s">
        <v>193</v>
      </c>
      <c r="F63" s="12" t="s">
        <v>194</v>
      </c>
      <c r="G63" s="12" t="s">
        <v>195</v>
      </c>
      <c r="H63" s="12" t="s">
        <v>196</v>
      </c>
      <c r="I63" s="12" t="s">
        <v>197</v>
      </c>
      <c r="J63" s="9" t="s">
        <v>274</v>
      </c>
      <c r="K63" s="51" t="s">
        <v>279</v>
      </c>
      <c r="L63" s="52" t="s">
        <v>276</v>
      </c>
      <c r="M63" s="52" t="s">
        <v>277</v>
      </c>
      <c r="N63" s="36" t="s">
        <v>278</v>
      </c>
      <c r="O63"/>
    </row>
    <row r="64" spans="1:24" ht="36" customHeight="1">
      <c r="A64" s="13">
        <v>1</v>
      </c>
      <c r="B64" s="19" t="s">
        <v>334</v>
      </c>
      <c r="C64" s="15" t="s">
        <v>191</v>
      </c>
      <c r="D64" s="16">
        <v>10</v>
      </c>
      <c r="E64" s="17">
        <v>37</v>
      </c>
      <c r="F64" s="18">
        <v>30</v>
      </c>
      <c r="G64" s="18">
        <v>24</v>
      </c>
      <c r="H64" s="18">
        <v>39</v>
      </c>
      <c r="I64" s="18" t="s">
        <v>94</v>
      </c>
      <c r="J64" s="37">
        <f t="shared" ref="J64:J73" si="13">ROUND((AVERAGE(E64:I64)),2)</f>
        <v>32.5</v>
      </c>
      <c r="K64" s="38">
        <f>J64*D64</f>
        <v>325</v>
      </c>
      <c r="L64" s="39">
        <v>24</v>
      </c>
      <c r="M64" s="40">
        <f>ROUND(K64*0.8,2)</f>
        <v>260</v>
      </c>
      <c r="N64" s="38">
        <f>ROUND(M64/L64,2)</f>
        <v>10.83</v>
      </c>
      <c r="O64"/>
    </row>
    <row r="65" spans="1:15" ht="22.8">
      <c r="A65" s="13">
        <v>2</v>
      </c>
      <c r="B65" s="59" t="s">
        <v>335</v>
      </c>
      <c r="C65" s="20" t="s">
        <v>191</v>
      </c>
      <c r="D65" s="16">
        <v>1</v>
      </c>
      <c r="E65" s="24">
        <v>239.68</v>
      </c>
      <c r="F65" s="24">
        <v>170.6</v>
      </c>
      <c r="G65" s="24">
        <v>251.9</v>
      </c>
      <c r="H65" s="18" t="s">
        <v>94</v>
      </c>
      <c r="I65" s="18" t="s">
        <v>94</v>
      </c>
      <c r="J65" s="37">
        <f t="shared" si="13"/>
        <v>220.73</v>
      </c>
      <c r="K65" s="38">
        <f t="shared" ref="K65:K77" si="14">J65*D65</f>
        <v>220.73</v>
      </c>
      <c r="L65" s="39">
        <v>24</v>
      </c>
      <c r="M65" s="40">
        <f>ROUND(K65*0.8,2)</f>
        <v>176.58</v>
      </c>
      <c r="N65" s="38">
        <f>ROUND(M65/L65,2)</f>
        <v>7.36</v>
      </c>
      <c r="O65"/>
    </row>
    <row r="66" spans="1:15" ht="14.4">
      <c r="A66" s="22">
        <v>3</v>
      </c>
      <c r="B66" s="25" t="s">
        <v>336</v>
      </c>
      <c r="C66" s="15" t="s">
        <v>191</v>
      </c>
      <c r="D66" s="16">
        <v>1</v>
      </c>
      <c r="E66" s="23">
        <v>48.14</v>
      </c>
      <c r="F66" s="17">
        <v>35</v>
      </c>
      <c r="G66" s="32">
        <v>41</v>
      </c>
      <c r="H66" s="18">
        <v>37</v>
      </c>
      <c r="I66" s="18" t="s">
        <v>94</v>
      </c>
      <c r="J66" s="37">
        <f t="shared" si="13"/>
        <v>40.29</v>
      </c>
      <c r="K66" s="38">
        <f t="shared" si="14"/>
        <v>40.29</v>
      </c>
      <c r="L66" s="39">
        <v>60</v>
      </c>
      <c r="M66" s="40">
        <f t="shared" ref="M66:M77" si="15">ROUND(K66*0.8,2)</f>
        <v>32.229999999999997</v>
      </c>
      <c r="N66" s="38">
        <f>ROUND(M66/L66,2)</f>
        <v>0.54</v>
      </c>
      <c r="O66"/>
    </row>
    <row r="67" spans="1:15" ht="34.200000000000003">
      <c r="A67" s="13">
        <v>4</v>
      </c>
      <c r="B67" s="25" t="s">
        <v>337</v>
      </c>
      <c r="C67" s="15" t="s">
        <v>191</v>
      </c>
      <c r="D67" s="16">
        <v>1</v>
      </c>
      <c r="E67" s="18">
        <v>231.88</v>
      </c>
      <c r="F67" s="18">
        <v>273</v>
      </c>
      <c r="G67" s="18">
        <v>357.33</v>
      </c>
      <c r="H67" s="18" t="s">
        <v>94</v>
      </c>
      <c r="I67" s="18" t="s">
        <v>94</v>
      </c>
      <c r="J67" s="37">
        <f t="shared" si="13"/>
        <v>287.39999999999998</v>
      </c>
      <c r="K67" s="38">
        <f t="shared" si="14"/>
        <v>287.39999999999998</v>
      </c>
      <c r="L67" s="39">
        <v>60</v>
      </c>
      <c r="M67" s="40">
        <f t="shared" si="15"/>
        <v>229.92</v>
      </c>
      <c r="N67" s="38">
        <f t="shared" ref="N67:N77" si="16">ROUND(M67/L67,2)</f>
        <v>3.83</v>
      </c>
      <c r="O67"/>
    </row>
    <row r="68" spans="1:15" ht="22.8">
      <c r="A68" s="13">
        <v>5</v>
      </c>
      <c r="B68" s="25" t="s">
        <v>338</v>
      </c>
      <c r="C68" s="15" t="s">
        <v>191</v>
      </c>
      <c r="D68" s="16">
        <v>1</v>
      </c>
      <c r="E68" s="18">
        <v>85</v>
      </c>
      <c r="F68" s="18">
        <v>69.56</v>
      </c>
      <c r="G68" s="18">
        <v>85.99</v>
      </c>
      <c r="H68" s="18" t="s">
        <v>94</v>
      </c>
      <c r="I68" s="18" t="s">
        <v>94</v>
      </c>
      <c r="J68" s="37">
        <f t="shared" si="13"/>
        <v>80.180000000000007</v>
      </c>
      <c r="K68" s="38">
        <f t="shared" si="14"/>
        <v>80.180000000000007</v>
      </c>
      <c r="L68" s="39">
        <v>60</v>
      </c>
      <c r="M68" s="40">
        <f t="shared" si="15"/>
        <v>64.14</v>
      </c>
      <c r="N68" s="38">
        <f t="shared" si="16"/>
        <v>1.07</v>
      </c>
      <c r="O68"/>
    </row>
    <row r="69" spans="1:15" ht="22.8">
      <c r="A69" s="22">
        <v>6</v>
      </c>
      <c r="B69" s="25" t="s">
        <v>339</v>
      </c>
      <c r="C69" s="15" t="s">
        <v>191</v>
      </c>
      <c r="D69" s="16">
        <v>1</v>
      </c>
      <c r="E69" s="18">
        <v>99.9</v>
      </c>
      <c r="F69" s="18">
        <v>98.93</v>
      </c>
      <c r="G69" s="24">
        <v>115.73</v>
      </c>
      <c r="H69" s="188" t="s">
        <v>360</v>
      </c>
      <c r="I69" s="18" t="s">
        <v>94</v>
      </c>
      <c r="J69" s="37">
        <f t="shared" si="13"/>
        <v>104.85</v>
      </c>
      <c r="K69" s="38">
        <f t="shared" si="14"/>
        <v>104.85</v>
      </c>
      <c r="L69" s="39">
        <v>60</v>
      </c>
      <c r="M69" s="40">
        <f t="shared" si="15"/>
        <v>83.88</v>
      </c>
      <c r="N69" s="38">
        <f t="shared" si="16"/>
        <v>1.4</v>
      </c>
      <c r="O69"/>
    </row>
    <row r="70" spans="1:15" ht="27.9" customHeight="1">
      <c r="A70" s="13">
        <v>7</v>
      </c>
      <c r="B70" s="60" t="s">
        <v>340</v>
      </c>
      <c r="C70" s="15" t="s">
        <v>191</v>
      </c>
      <c r="D70" s="16">
        <v>1</v>
      </c>
      <c r="E70" s="24">
        <v>36.99</v>
      </c>
      <c r="F70" s="24">
        <v>37.22</v>
      </c>
      <c r="G70" s="24">
        <v>49.59</v>
      </c>
      <c r="H70" s="18" t="s">
        <v>94</v>
      </c>
      <c r="I70" s="18" t="s">
        <v>94</v>
      </c>
      <c r="J70" s="37">
        <f t="shared" si="13"/>
        <v>41.27</v>
      </c>
      <c r="K70" s="38">
        <f t="shared" si="14"/>
        <v>41.27</v>
      </c>
      <c r="L70" s="39">
        <v>60</v>
      </c>
      <c r="M70" s="40">
        <f t="shared" si="15"/>
        <v>33.020000000000003</v>
      </c>
      <c r="N70" s="38">
        <f t="shared" si="16"/>
        <v>0.55000000000000004</v>
      </c>
      <c r="O70"/>
    </row>
    <row r="71" spans="1:15" ht="26.1" customHeight="1">
      <c r="A71" s="13">
        <v>8</v>
      </c>
      <c r="B71" s="25" t="s">
        <v>361</v>
      </c>
      <c r="C71" s="15" t="s">
        <v>191</v>
      </c>
      <c r="D71" s="16">
        <v>1</v>
      </c>
      <c r="E71" s="18">
        <v>46.86</v>
      </c>
      <c r="F71" s="18">
        <v>74</v>
      </c>
      <c r="G71" s="18">
        <v>62</v>
      </c>
      <c r="H71" s="18" t="s">
        <v>94</v>
      </c>
      <c r="I71" s="18" t="s">
        <v>94</v>
      </c>
      <c r="J71" s="37">
        <f t="shared" si="13"/>
        <v>60.95</v>
      </c>
      <c r="K71" s="38">
        <f t="shared" si="14"/>
        <v>60.95</v>
      </c>
      <c r="L71" s="39">
        <v>60</v>
      </c>
      <c r="M71" s="40">
        <f t="shared" si="15"/>
        <v>48.76</v>
      </c>
      <c r="N71" s="38">
        <f t="shared" si="16"/>
        <v>0.81</v>
      </c>
      <c r="O71"/>
    </row>
    <row r="72" spans="1:15" ht="36" customHeight="1">
      <c r="A72" s="22">
        <v>9</v>
      </c>
      <c r="B72" s="60" t="s">
        <v>342</v>
      </c>
      <c r="C72" s="15" t="s">
        <v>191</v>
      </c>
      <c r="D72" s="16">
        <v>1</v>
      </c>
      <c r="E72" s="24">
        <v>70.489999999999995</v>
      </c>
      <c r="F72" s="24">
        <v>68.33</v>
      </c>
      <c r="G72" s="24">
        <v>71.69</v>
      </c>
      <c r="H72" s="18" t="s">
        <v>94</v>
      </c>
      <c r="I72" s="18" t="s">
        <v>94</v>
      </c>
      <c r="J72" s="37">
        <f t="shared" si="13"/>
        <v>70.17</v>
      </c>
      <c r="K72" s="38">
        <f t="shared" si="14"/>
        <v>70.17</v>
      </c>
      <c r="L72" s="39">
        <v>60</v>
      </c>
      <c r="M72" s="40">
        <f t="shared" si="15"/>
        <v>56.14</v>
      </c>
      <c r="N72" s="38">
        <f t="shared" si="16"/>
        <v>0.94</v>
      </c>
      <c r="O72"/>
    </row>
    <row r="73" spans="1:15" ht="36" customHeight="1">
      <c r="A73" s="22">
        <v>10</v>
      </c>
      <c r="B73" s="60" t="s">
        <v>348</v>
      </c>
      <c r="C73" s="15" t="s">
        <v>191</v>
      </c>
      <c r="D73" s="16">
        <v>1</v>
      </c>
      <c r="E73" s="24">
        <v>4622.8500000000004</v>
      </c>
      <c r="F73" s="24">
        <v>4843.8999999999996</v>
      </c>
      <c r="G73" s="24">
        <v>4429.2299999999996</v>
      </c>
      <c r="H73" s="18" t="s">
        <v>94</v>
      </c>
      <c r="I73" s="18" t="s">
        <v>94</v>
      </c>
      <c r="J73" s="37">
        <f t="shared" si="13"/>
        <v>4631.99</v>
      </c>
      <c r="K73" s="38">
        <f t="shared" si="14"/>
        <v>4631.99</v>
      </c>
      <c r="L73" s="39">
        <v>60</v>
      </c>
      <c r="M73" s="40">
        <f t="shared" si="15"/>
        <v>3705.59</v>
      </c>
      <c r="N73" s="38">
        <f t="shared" si="16"/>
        <v>61.76</v>
      </c>
      <c r="O73"/>
    </row>
    <row r="74" spans="1:15" ht="14.4">
      <c r="A74" s="13">
        <v>11</v>
      </c>
      <c r="B74" s="25" t="s">
        <v>362</v>
      </c>
      <c r="C74" s="15" t="s">
        <v>191</v>
      </c>
      <c r="D74" s="16">
        <v>1</v>
      </c>
      <c r="E74" s="18">
        <v>40</v>
      </c>
      <c r="F74" s="18">
        <v>42</v>
      </c>
      <c r="G74" s="18">
        <v>41</v>
      </c>
      <c r="H74" s="18">
        <v>39</v>
      </c>
      <c r="I74" s="18" t="s">
        <v>94</v>
      </c>
      <c r="J74" s="37">
        <f t="shared" ref="J74:J77" si="17">ROUND((AVERAGE(E74:I74)),2)</f>
        <v>40.5</v>
      </c>
      <c r="K74" s="38">
        <f t="shared" si="14"/>
        <v>40.5</v>
      </c>
      <c r="L74" s="39">
        <v>60</v>
      </c>
      <c r="M74" s="40">
        <f t="shared" si="15"/>
        <v>32.4</v>
      </c>
      <c r="N74" s="38">
        <f t="shared" si="16"/>
        <v>0.54</v>
      </c>
      <c r="O74"/>
    </row>
    <row r="75" spans="1:15" ht="30" customHeight="1">
      <c r="A75" s="13">
        <v>12</v>
      </c>
      <c r="B75" s="25" t="s">
        <v>351</v>
      </c>
      <c r="C75" s="15" t="s">
        <v>191</v>
      </c>
      <c r="D75" s="16">
        <v>1</v>
      </c>
      <c r="E75" s="18">
        <v>72</v>
      </c>
      <c r="F75" s="18">
        <v>60</v>
      </c>
      <c r="G75" s="18">
        <v>83</v>
      </c>
      <c r="H75" s="18">
        <v>84.89</v>
      </c>
      <c r="I75" s="18" t="s">
        <v>94</v>
      </c>
      <c r="J75" s="37">
        <f t="shared" si="17"/>
        <v>74.97</v>
      </c>
      <c r="K75" s="38">
        <f t="shared" si="14"/>
        <v>74.97</v>
      </c>
      <c r="L75" s="39">
        <v>60</v>
      </c>
      <c r="M75" s="40">
        <f t="shared" si="15"/>
        <v>59.98</v>
      </c>
      <c r="N75" s="38">
        <f t="shared" si="16"/>
        <v>1</v>
      </c>
      <c r="O75"/>
    </row>
    <row r="76" spans="1:15" ht="30" customHeight="1">
      <c r="A76" s="13">
        <v>13</v>
      </c>
      <c r="B76" s="25" t="s">
        <v>353</v>
      </c>
      <c r="C76" s="15" t="s">
        <v>191</v>
      </c>
      <c r="D76" s="16">
        <v>1</v>
      </c>
      <c r="E76" s="18">
        <v>1214.5999999999999</v>
      </c>
      <c r="F76" s="18">
        <v>861</v>
      </c>
      <c r="G76" s="24">
        <v>873.62</v>
      </c>
      <c r="H76" s="18" t="s">
        <v>94</v>
      </c>
      <c r="I76" s="18" t="s">
        <v>94</v>
      </c>
      <c r="J76" s="37">
        <f t="shared" si="17"/>
        <v>983.07</v>
      </c>
      <c r="K76" s="38">
        <f t="shared" si="14"/>
        <v>983.07</v>
      </c>
      <c r="L76" s="39">
        <v>60</v>
      </c>
      <c r="M76" s="40">
        <f t="shared" si="15"/>
        <v>786.46</v>
      </c>
      <c r="N76" s="38">
        <f t="shared" si="16"/>
        <v>13.11</v>
      </c>
      <c r="O76"/>
    </row>
    <row r="77" spans="1:15" ht="22.8">
      <c r="A77" s="22">
        <v>12</v>
      </c>
      <c r="B77" s="25" t="s">
        <v>308</v>
      </c>
      <c r="C77" s="15" t="s">
        <v>191</v>
      </c>
      <c r="D77" s="16">
        <v>1</v>
      </c>
      <c r="E77" s="24">
        <v>291.67</v>
      </c>
      <c r="F77" s="24">
        <v>269.72000000000003</v>
      </c>
      <c r="G77" s="24">
        <v>391.8</v>
      </c>
      <c r="H77" s="18" t="s">
        <v>94</v>
      </c>
      <c r="I77" s="18" t="s">
        <v>94</v>
      </c>
      <c r="J77" s="37">
        <f t="shared" si="17"/>
        <v>317.73</v>
      </c>
      <c r="K77" s="38">
        <f t="shared" si="14"/>
        <v>317.73</v>
      </c>
      <c r="L77" s="39">
        <v>60</v>
      </c>
      <c r="M77" s="40">
        <f t="shared" si="15"/>
        <v>254.18</v>
      </c>
      <c r="N77" s="38">
        <f t="shared" si="16"/>
        <v>4.24</v>
      </c>
      <c r="O77"/>
    </row>
    <row r="78" spans="1:15" ht="12.9" customHeight="1">
      <c r="A78" s="26"/>
      <c r="B78" s="273" t="s">
        <v>209</v>
      </c>
      <c r="C78" s="274"/>
      <c r="D78" s="274"/>
      <c r="E78" s="274"/>
      <c r="F78" s="274"/>
      <c r="G78" s="274"/>
      <c r="H78" s="274"/>
      <c r="I78" s="274"/>
      <c r="J78" s="275"/>
      <c r="K78" s="49">
        <f>SUM(K64:K77)</f>
        <v>7279.1</v>
      </c>
      <c r="L78" s="49"/>
      <c r="M78" s="49"/>
      <c r="N78" s="49">
        <f>SUM(N64:N77)</f>
        <v>107.98</v>
      </c>
      <c r="O78"/>
    </row>
    <row r="79" spans="1:15" ht="14.4">
      <c r="A79" s="276" t="s">
        <v>363</v>
      </c>
      <c r="B79" s="277"/>
      <c r="C79" s="277"/>
      <c r="D79" s="277"/>
      <c r="E79" s="277"/>
      <c r="F79" s="277"/>
      <c r="G79" s="277"/>
      <c r="H79" s="277"/>
      <c r="I79" s="277"/>
      <c r="J79" s="277"/>
      <c r="K79" s="277"/>
      <c r="L79" s="277"/>
      <c r="M79" s="278"/>
      <c r="N79" s="61">
        <v>4</v>
      </c>
      <c r="O79"/>
    </row>
    <row r="80" spans="1:15" ht="12.9" customHeight="1">
      <c r="A80" s="279" t="s">
        <v>364</v>
      </c>
      <c r="B80" s="280"/>
      <c r="C80" s="280"/>
      <c r="D80" s="280"/>
      <c r="E80" s="280"/>
      <c r="F80" s="280"/>
      <c r="G80" s="280"/>
      <c r="H80" s="280"/>
      <c r="I80" s="280"/>
      <c r="J80" s="280"/>
      <c r="K80" s="280"/>
      <c r="L80" s="280"/>
      <c r="M80" s="281"/>
      <c r="N80" s="62">
        <f>N78/N79</f>
        <v>26.995000000000001</v>
      </c>
    </row>
    <row r="82" ht="24" customHeight="1"/>
  </sheetData>
  <mergeCells count="31">
    <mergeCell ref="A80:M80"/>
    <mergeCell ref="A59:N59"/>
    <mergeCell ref="A61:N61"/>
    <mergeCell ref="A62:N62"/>
    <mergeCell ref="B78:J78"/>
    <mergeCell ref="A79:M79"/>
    <mergeCell ref="A43:N43"/>
    <mergeCell ref="A54:M54"/>
    <mergeCell ref="A55:M55"/>
    <mergeCell ref="A56:M56"/>
    <mergeCell ref="A57:M57"/>
    <mergeCell ref="A37:M37"/>
    <mergeCell ref="A38:M38"/>
    <mergeCell ref="A39:M39"/>
    <mergeCell ref="A41:K41"/>
    <mergeCell ref="A42:N42"/>
    <mergeCell ref="A20:M20"/>
    <mergeCell ref="A21:M21"/>
    <mergeCell ref="A23:N23"/>
    <mergeCell ref="A24:N24"/>
    <mergeCell ref="B36:M36"/>
    <mergeCell ref="A6:N6"/>
    <mergeCell ref="Q8:X8"/>
    <mergeCell ref="Q9:X9"/>
    <mergeCell ref="B18:M18"/>
    <mergeCell ref="A19:M19"/>
    <mergeCell ref="A1:N1"/>
    <mergeCell ref="A3:N3"/>
    <mergeCell ref="Q3:Y3"/>
    <mergeCell ref="A5:N5"/>
    <mergeCell ref="Q5:Y5"/>
  </mergeCells>
  <pageMargins left="0.75" right="0.75" top="1" bottom="1" header="0.5" footer="0.5"/>
  <pageSetup paperSize="9" scale="48" orientation="portrait" r:id="rId1"/>
  <rowBreaks count="1" manualBreakCount="1">
    <brk id="41" max="1638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997"/>
  <sheetViews>
    <sheetView view="pageBreakPreview" topLeftCell="A91" zoomScale="60" zoomScaleNormal="80" workbookViewId="0">
      <selection activeCell="H114" sqref="H114"/>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171</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6.25" customHeight="1">
      <c r="A13" s="198" t="s">
        <v>48</v>
      </c>
      <c r="B13" s="198"/>
      <c r="C13" s="199" t="s">
        <v>11</v>
      </c>
      <c r="D13" s="199"/>
      <c r="E13" s="200">
        <v>2</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172</v>
      </c>
      <c r="J15" s="141"/>
    </row>
    <row r="16" spans="1:10" ht="14.4">
      <c r="A16" s="131">
        <v>2</v>
      </c>
      <c r="B16" s="196" t="s">
        <v>51</v>
      </c>
      <c r="C16" s="196"/>
      <c r="D16" s="196"/>
      <c r="E16" s="196"/>
      <c r="F16" s="196"/>
      <c r="G16" s="196"/>
      <c r="H16" s="196"/>
      <c r="I16" s="131" t="s">
        <v>13</v>
      </c>
    </row>
    <row r="17" spans="1:9" ht="14.4">
      <c r="A17" s="131">
        <v>3</v>
      </c>
      <c r="B17" s="196" t="s">
        <v>52</v>
      </c>
      <c r="C17" s="196"/>
      <c r="D17" s="196"/>
      <c r="E17" s="196"/>
      <c r="F17" s="196"/>
      <c r="G17" s="196"/>
      <c r="H17" s="196"/>
      <c r="I17" s="142">
        <v>1584.68</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1584.68</v>
      </c>
    </row>
    <row r="24" spans="1:9" ht="15.75" customHeight="1">
      <c r="A24" s="130" t="s">
        <v>38</v>
      </c>
      <c r="B24" s="196" t="s">
        <v>62</v>
      </c>
      <c r="C24" s="196"/>
      <c r="D24" s="196"/>
      <c r="E24" s="196"/>
      <c r="F24" s="196"/>
      <c r="G24" s="196"/>
      <c r="H24" s="137">
        <v>0.3</v>
      </c>
      <c r="I24" s="143">
        <f>(I23*H24)</f>
        <v>475.404</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2060.0839999999998</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171.6</v>
      </c>
    </row>
    <row r="34" spans="1:9" ht="15.75" customHeight="1">
      <c r="A34" s="130" t="s">
        <v>38</v>
      </c>
      <c r="B34" s="196" t="s">
        <v>73</v>
      </c>
      <c r="C34" s="196"/>
      <c r="D34" s="196"/>
      <c r="E34" s="196"/>
      <c r="F34" s="196"/>
      <c r="G34" s="196"/>
      <c r="H34" s="137">
        <v>0.121</v>
      </c>
      <c r="I34" s="145">
        <f>ROUND(I29*H34,2)</f>
        <v>249.27</v>
      </c>
    </row>
    <row r="35" spans="1:9" ht="15.75" customHeight="1">
      <c r="A35" s="195" t="s">
        <v>74</v>
      </c>
      <c r="B35" s="195"/>
      <c r="C35" s="195"/>
      <c r="D35" s="195"/>
      <c r="E35" s="195"/>
      <c r="F35" s="195"/>
      <c r="G35" s="195"/>
      <c r="H35" s="138">
        <f>SUM(H33:H34)</f>
        <v>0.20430000000000001</v>
      </c>
      <c r="I35" s="144">
        <f>SUM(I33:I34)</f>
        <v>420.87</v>
      </c>
    </row>
    <row r="36" spans="1:9" ht="15.75" customHeight="1">
      <c r="A36" s="211" t="s">
        <v>75</v>
      </c>
      <c r="B36" s="211"/>
      <c r="C36" s="211"/>
      <c r="D36" s="211"/>
      <c r="E36" s="211"/>
      <c r="F36" s="211"/>
      <c r="G36" s="204" t="s">
        <v>76</v>
      </c>
      <c r="H36" s="204"/>
      <c r="I36" s="146">
        <f>I29</f>
        <v>2060.0839999999998</v>
      </c>
    </row>
    <row r="37" spans="1:9" ht="15.75" customHeight="1">
      <c r="A37" s="211"/>
      <c r="B37" s="211"/>
      <c r="C37" s="211"/>
      <c r="D37" s="211"/>
      <c r="E37" s="211"/>
      <c r="F37" s="211"/>
      <c r="G37" s="204" t="s">
        <v>77</v>
      </c>
      <c r="H37" s="204"/>
      <c r="I37" s="146">
        <f>I35</f>
        <v>420.87</v>
      </c>
    </row>
    <row r="38" spans="1:9" ht="15.75" customHeight="1">
      <c r="A38" s="211"/>
      <c r="B38" s="211"/>
      <c r="C38" s="211"/>
      <c r="D38" s="211"/>
      <c r="E38" s="211"/>
      <c r="F38" s="211"/>
      <c r="G38" s="205" t="s">
        <v>78</v>
      </c>
      <c r="H38" s="205"/>
      <c r="I38" s="147">
        <f>SUM(I36:I37)</f>
        <v>2480.9540000000002</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496.19</v>
      </c>
    </row>
    <row r="41" spans="1:9" ht="15.75" customHeight="1">
      <c r="A41" s="130" t="s">
        <v>38</v>
      </c>
      <c r="B41" s="196" t="s">
        <v>81</v>
      </c>
      <c r="C41" s="196"/>
      <c r="D41" s="196"/>
      <c r="E41" s="196"/>
      <c r="F41" s="196"/>
      <c r="G41" s="196"/>
      <c r="H41" s="137">
        <v>2.5000000000000001E-2</v>
      </c>
      <c r="I41" s="145">
        <f t="shared" si="0"/>
        <v>62.02</v>
      </c>
    </row>
    <row r="42" spans="1:9" ht="15.75" customHeight="1">
      <c r="A42" s="130" t="s">
        <v>40</v>
      </c>
      <c r="B42" s="196" t="s">
        <v>82</v>
      </c>
      <c r="C42" s="196"/>
      <c r="D42" s="196"/>
      <c r="E42" s="196"/>
      <c r="F42" s="196"/>
      <c r="G42" s="196"/>
      <c r="H42" s="137">
        <v>1.4999999999999999E-2</v>
      </c>
      <c r="I42" s="145">
        <f t="shared" si="0"/>
        <v>37.21</v>
      </c>
    </row>
    <row r="43" spans="1:9" ht="15.75" customHeight="1">
      <c r="A43" s="130" t="s">
        <v>42</v>
      </c>
      <c r="B43" s="196" t="s">
        <v>83</v>
      </c>
      <c r="C43" s="196"/>
      <c r="D43" s="196"/>
      <c r="E43" s="196"/>
      <c r="F43" s="196"/>
      <c r="G43" s="196"/>
      <c r="H43" s="137">
        <v>1.4999999999999999E-2</v>
      </c>
      <c r="I43" s="145">
        <f t="shared" si="0"/>
        <v>37.21</v>
      </c>
    </row>
    <row r="44" spans="1:9" ht="15.75" customHeight="1">
      <c r="A44" s="130" t="s">
        <v>65</v>
      </c>
      <c r="B44" s="196" t="s">
        <v>84</v>
      </c>
      <c r="C44" s="196"/>
      <c r="D44" s="196"/>
      <c r="E44" s="196"/>
      <c r="F44" s="196"/>
      <c r="G44" s="196"/>
      <c r="H44" s="137">
        <v>0.01</v>
      </c>
      <c r="I44" s="145">
        <f t="shared" si="0"/>
        <v>24.81</v>
      </c>
    </row>
    <row r="45" spans="1:9" ht="15.75" customHeight="1">
      <c r="A45" s="130" t="s">
        <v>67</v>
      </c>
      <c r="B45" s="196" t="s">
        <v>85</v>
      </c>
      <c r="C45" s="196"/>
      <c r="D45" s="196"/>
      <c r="E45" s="196"/>
      <c r="F45" s="196"/>
      <c r="G45" s="196"/>
      <c r="H45" s="137">
        <v>6.0000000000000001E-3</v>
      </c>
      <c r="I45" s="145">
        <f t="shared" si="0"/>
        <v>14.89</v>
      </c>
    </row>
    <row r="46" spans="1:9" ht="15.75" customHeight="1">
      <c r="A46" s="130" t="s">
        <v>86</v>
      </c>
      <c r="B46" s="196" t="s">
        <v>87</v>
      </c>
      <c r="C46" s="196"/>
      <c r="D46" s="196"/>
      <c r="E46" s="196"/>
      <c r="F46" s="196"/>
      <c r="G46" s="196"/>
      <c r="H46" s="137">
        <v>2E-3</v>
      </c>
      <c r="I46" s="145">
        <f t="shared" si="0"/>
        <v>4.96</v>
      </c>
    </row>
    <row r="47" spans="1:9" ht="15.75" customHeight="1">
      <c r="A47" s="130" t="s">
        <v>88</v>
      </c>
      <c r="B47" s="196" t="s">
        <v>89</v>
      </c>
      <c r="C47" s="196"/>
      <c r="D47" s="196"/>
      <c r="E47" s="196"/>
      <c r="F47" s="196"/>
      <c r="G47" s="196"/>
      <c r="H47" s="137">
        <v>0.08</v>
      </c>
      <c r="I47" s="145">
        <f t="shared" si="0"/>
        <v>198.48</v>
      </c>
    </row>
    <row r="48" spans="1:9" ht="15.75" customHeight="1">
      <c r="A48" s="195" t="s">
        <v>90</v>
      </c>
      <c r="B48" s="195"/>
      <c r="C48" s="195"/>
      <c r="D48" s="195"/>
      <c r="E48" s="195"/>
      <c r="F48" s="195"/>
      <c r="G48" s="195"/>
      <c r="H48" s="138">
        <f>SUM(H40:H47)</f>
        <v>0.35300000000000004</v>
      </c>
      <c r="I48" s="144">
        <f>SUM(I40:I47)</f>
        <v>875.7700000000001</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71">
        <v>5</v>
      </c>
      <c r="I51" s="143">
        <f>ROUND((H51*2*22)-0.06*I23,2)</f>
        <v>124.92</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6.87</v>
      </c>
    </row>
    <row r="55" spans="1:14" ht="15.75" customHeight="1">
      <c r="A55" s="193" t="s">
        <v>97</v>
      </c>
      <c r="B55" s="193"/>
      <c r="C55" s="193"/>
      <c r="D55" s="193"/>
      <c r="E55" s="193"/>
      <c r="F55" s="193"/>
      <c r="G55" s="193"/>
      <c r="H55" s="193"/>
      <c r="I55" s="173">
        <f>SUM(I51:I54)</f>
        <v>657.76</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420.87</v>
      </c>
    </row>
    <row r="60" spans="1:14" ht="15.75" customHeight="1">
      <c r="A60" s="130" t="s">
        <v>102</v>
      </c>
      <c r="B60" s="196" t="s">
        <v>103</v>
      </c>
      <c r="C60" s="196"/>
      <c r="D60" s="196"/>
      <c r="E60" s="196"/>
      <c r="F60" s="196"/>
      <c r="G60" s="196"/>
      <c r="H60" s="196"/>
      <c r="I60" s="145">
        <f>I48</f>
        <v>875.7700000000001</v>
      </c>
      <c r="N60" s="150"/>
    </row>
    <row r="61" spans="1:14" ht="15.75" customHeight="1">
      <c r="A61" s="130" t="s">
        <v>104</v>
      </c>
      <c r="B61" s="196" t="s">
        <v>105</v>
      </c>
      <c r="C61" s="196"/>
      <c r="D61" s="196"/>
      <c r="E61" s="196"/>
      <c r="F61" s="196"/>
      <c r="G61" s="196"/>
      <c r="H61" s="196"/>
      <c r="I61" s="145">
        <f>I55</f>
        <v>657.76</v>
      </c>
    </row>
    <row r="62" spans="1:14" ht="15.75" customHeight="1">
      <c r="A62" s="195" t="s">
        <v>106</v>
      </c>
      <c r="B62" s="195"/>
      <c r="C62" s="195"/>
      <c r="D62" s="195"/>
      <c r="E62" s="195"/>
      <c r="F62" s="195"/>
      <c r="G62" s="195"/>
      <c r="H62" s="195"/>
      <c r="I62" s="144">
        <f>SUM(I59:I61)</f>
        <v>1954.4</v>
      </c>
    </row>
    <row r="63" spans="1:14" ht="15.75" customHeight="1">
      <c r="A63" s="212" t="s">
        <v>107</v>
      </c>
      <c r="B63" s="212"/>
      <c r="C63" s="212"/>
      <c r="D63" s="212"/>
      <c r="E63" s="212"/>
      <c r="F63" s="212"/>
      <c r="G63" s="204" t="s">
        <v>76</v>
      </c>
      <c r="H63" s="204"/>
      <c r="I63" s="146">
        <f>I29</f>
        <v>2060.0839999999998</v>
      </c>
    </row>
    <row r="64" spans="1:14" ht="15.75" customHeight="1">
      <c r="A64" s="212"/>
      <c r="B64" s="212"/>
      <c r="C64" s="212"/>
      <c r="D64" s="212"/>
      <c r="E64" s="212"/>
      <c r="F64" s="212"/>
      <c r="G64" s="204" t="s">
        <v>108</v>
      </c>
      <c r="H64" s="204"/>
      <c r="I64" s="146">
        <f>I62</f>
        <v>1954.4</v>
      </c>
    </row>
    <row r="65" spans="1:14" ht="15.75" customHeight="1">
      <c r="A65" s="212"/>
      <c r="B65" s="212"/>
      <c r="C65" s="212"/>
      <c r="D65" s="212"/>
      <c r="E65" s="212"/>
      <c r="F65" s="212"/>
      <c r="G65" s="205" t="s">
        <v>78</v>
      </c>
      <c r="H65" s="205"/>
      <c r="I65" s="147">
        <f>SUM(I63:I64)</f>
        <v>4014.4839999999999</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16.86</v>
      </c>
    </row>
    <row r="69" spans="1:14" ht="15.75" customHeight="1">
      <c r="A69" s="130" t="s">
        <v>38</v>
      </c>
      <c r="B69" s="196" t="s">
        <v>112</v>
      </c>
      <c r="C69" s="196"/>
      <c r="D69" s="196"/>
      <c r="E69" s="196"/>
      <c r="F69" s="196"/>
      <c r="G69" s="196"/>
      <c r="H69" s="137">
        <f>TRUNC(H68*H47,4)</f>
        <v>2.9999999999999997E-4</v>
      </c>
      <c r="I69" s="145">
        <f>ROUND(H69*$I$65,2)</f>
        <v>1.2</v>
      </c>
      <c r="L69" s="162"/>
    </row>
    <row r="70" spans="1:14" ht="15.75" customHeight="1">
      <c r="A70" s="130" t="s">
        <v>40</v>
      </c>
      <c r="B70" s="196" t="s">
        <v>113</v>
      </c>
      <c r="C70" s="196"/>
      <c r="D70" s="196"/>
      <c r="E70" s="196"/>
      <c r="F70" s="196"/>
      <c r="G70" s="196"/>
      <c r="H70" s="137">
        <f>ROUND(((7/30)/12)*95%,4)</f>
        <v>1.8499999999999999E-2</v>
      </c>
      <c r="I70" s="145">
        <f>ROUND(H70*$I$65,2)</f>
        <v>74.27</v>
      </c>
    </row>
    <row r="71" spans="1:14" ht="15.75" customHeight="1">
      <c r="A71" s="151" t="s">
        <v>42</v>
      </c>
      <c r="B71" s="207" t="s">
        <v>114</v>
      </c>
      <c r="C71" s="207"/>
      <c r="D71" s="207"/>
      <c r="E71" s="207"/>
      <c r="F71" s="207"/>
      <c r="G71" s="207"/>
      <c r="H71" s="137">
        <f>ROUND(H70*H48,4)</f>
        <v>6.4999999999999997E-3</v>
      </c>
      <c r="I71" s="145">
        <f>ROUND(H71*$I$65,2)</f>
        <v>26.09</v>
      </c>
      <c r="L71" s="163"/>
    </row>
    <row r="72" spans="1:14" ht="15.75" customHeight="1">
      <c r="A72" s="130" t="s">
        <v>65</v>
      </c>
      <c r="B72" s="196" t="s">
        <v>115</v>
      </c>
      <c r="C72" s="196"/>
      <c r="D72" s="196"/>
      <c r="E72" s="196"/>
      <c r="F72" s="196"/>
      <c r="G72" s="196"/>
      <c r="H72" s="137">
        <v>0.04</v>
      </c>
      <c r="I72" s="145">
        <f>ROUND(H72*$I$65,2)</f>
        <v>160.58000000000001</v>
      </c>
    </row>
    <row r="73" spans="1:14" ht="15.75" customHeight="1">
      <c r="A73" s="195" t="s">
        <v>116</v>
      </c>
      <c r="B73" s="195"/>
      <c r="C73" s="195"/>
      <c r="D73" s="195"/>
      <c r="E73" s="195"/>
      <c r="F73" s="195"/>
      <c r="G73" s="195"/>
      <c r="H73" s="138">
        <f>SUM(H68:H72)</f>
        <v>6.9500000000000006E-2</v>
      </c>
      <c r="I73" s="144">
        <f>SUM(I68:I72)</f>
        <v>279</v>
      </c>
    </row>
    <row r="74" spans="1:14" ht="15.75" customHeight="1">
      <c r="A74" s="213" t="s">
        <v>117</v>
      </c>
      <c r="B74" s="213"/>
      <c r="C74" s="213"/>
      <c r="D74" s="213"/>
      <c r="E74" s="213"/>
      <c r="F74" s="213"/>
      <c r="G74" s="204" t="s">
        <v>76</v>
      </c>
      <c r="H74" s="204"/>
      <c r="I74" s="146">
        <f>I29</f>
        <v>2060.0839999999998</v>
      </c>
    </row>
    <row r="75" spans="1:14" ht="15.75" customHeight="1">
      <c r="A75" s="213"/>
      <c r="B75" s="213"/>
      <c r="C75" s="213"/>
      <c r="D75" s="213"/>
      <c r="E75" s="213"/>
      <c r="F75" s="213"/>
      <c r="G75" s="204" t="s">
        <v>108</v>
      </c>
      <c r="H75" s="204"/>
      <c r="I75" s="146">
        <f>I62</f>
        <v>1954.4</v>
      </c>
    </row>
    <row r="76" spans="1:14" ht="15.75" customHeight="1">
      <c r="A76" s="213"/>
      <c r="B76" s="213"/>
      <c r="C76" s="213"/>
      <c r="D76" s="213"/>
      <c r="E76" s="213"/>
      <c r="F76" s="213"/>
      <c r="G76" s="204" t="s">
        <v>118</v>
      </c>
      <c r="H76" s="204"/>
      <c r="I76" s="146">
        <f>I73</f>
        <v>279</v>
      </c>
      <c r="N76" s="164"/>
    </row>
    <row r="77" spans="1:14" ht="15.75" customHeight="1">
      <c r="A77" s="213"/>
      <c r="B77" s="213"/>
      <c r="C77" s="213"/>
      <c r="D77" s="213"/>
      <c r="E77" s="213"/>
      <c r="F77" s="213"/>
      <c r="G77" s="205" t="s">
        <v>78</v>
      </c>
      <c r="H77" s="205"/>
      <c r="I77" s="147">
        <f>SUM(I74:I76)</f>
        <v>4293.4840000000004</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39.93</v>
      </c>
    </row>
    <row r="81" spans="1:12" ht="15.75" customHeight="1">
      <c r="A81" s="130" t="s">
        <v>38</v>
      </c>
      <c r="B81" s="196" t="s">
        <v>122</v>
      </c>
      <c r="C81" s="196"/>
      <c r="D81" s="196"/>
      <c r="E81" s="196"/>
      <c r="F81" s="196"/>
      <c r="G81" s="196"/>
      <c r="H81" s="137">
        <f>ROUND((2/30)/12,4)</f>
        <v>5.5999999999999999E-3</v>
      </c>
      <c r="I81" s="145">
        <f t="shared" si="1"/>
        <v>24.04</v>
      </c>
      <c r="L81" s="164"/>
    </row>
    <row r="82" spans="1:12" ht="15.75" customHeight="1">
      <c r="A82" s="130" t="s">
        <v>40</v>
      </c>
      <c r="B82" s="196" t="s">
        <v>123</v>
      </c>
      <c r="C82" s="196"/>
      <c r="D82" s="196"/>
      <c r="E82" s="196"/>
      <c r="F82" s="196"/>
      <c r="G82" s="196"/>
      <c r="H82" s="137">
        <f>ROUND(((5/30)/12)*2%,4)</f>
        <v>2.9999999999999997E-4</v>
      </c>
      <c r="I82" s="145">
        <f t="shared" si="1"/>
        <v>1.29</v>
      </c>
      <c r="K82" s="164"/>
    </row>
    <row r="83" spans="1:12" ht="15.75" customHeight="1">
      <c r="A83" s="130" t="s">
        <v>42</v>
      </c>
      <c r="B83" s="196" t="s">
        <v>124</v>
      </c>
      <c r="C83" s="196"/>
      <c r="D83" s="196"/>
      <c r="E83" s="196"/>
      <c r="F83" s="196"/>
      <c r="G83" s="196"/>
      <c r="H83" s="137">
        <f>ROUND(((15/30)/12)*8%,4)</f>
        <v>3.3E-3</v>
      </c>
      <c r="I83" s="145">
        <f t="shared" si="1"/>
        <v>14.17</v>
      </c>
    </row>
    <row r="84" spans="1:12" ht="15.75" customHeight="1">
      <c r="A84" s="130" t="s">
        <v>65</v>
      </c>
      <c r="B84" s="196" t="s">
        <v>125</v>
      </c>
      <c r="C84" s="196"/>
      <c r="D84" s="196"/>
      <c r="E84" s="196"/>
      <c r="F84" s="196"/>
      <c r="G84" s="196"/>
      <c r="H84" s="137">
        <f>ROUND(((1+1/3)/12*4/12)*2%,4)</f>
        <v>6.9999999999999999E-4</v>
      </c>
      <c r="I84" s="145">
        <f t="shared" si="1"/>
        <v>3.01</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82.440000000000012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82.440000000000012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82.440000000000012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f>EPIS!K16</f>
        <v>23.143333333333299</v>
      </c>
    </row>
    <row r="102" spans="1:9" ht="15.75" customHeight="1">
      <c r="A102" s="152" t="s">
        <v>40</v>
      </c>
      <c r="B102" s="202" t="s">
        <v>142</v>
      </c>
      <c r="C102" s="202"/>
      <c r="D102" s="202"/>
      <c r="E102" s="202"/>
      <c r="F102" s="202"/>
      <c r="G102" s="202"/>
      <c r="H102" s="153" t="s">
        <v>94</v>
      </c>
      <c r="I102" s="165">
        <f>UNIFORMES!K13</f>
        <v>29.214166666666699</v>
      </c>
    </row>
    <row r="103" spans="1:9" ht="15.75" customHeight="1">
      <c r="A103" s="152" t="s">
        <v>42</v>
      </c>
      <c r="B103" s="202" t="s">
        <v>143</v>
      </c>
      <c r="C103" s="202"/>
      <c r="D103" s="202"/>
      <c r="E103" s="202"/>
      <c r="F103" s="202"/>
      <c r="G103" s="202"/>
      <c r="H103" s="154" t="s">
        <v>94</v>
      </c>
      <c r="I103" s="145">
        <f>'G2-FERRAMENTAS E EQUIPAMENTOS'!N21</f>
        <v>54.115000000000002</v>
      </c>
    </row>
    <row r="104" spans="1:9" ht="15.75" customHeight="1">
      <c r="A104" s="195" t="s">
        <v>144</v>
      </c>
      <c r="B104" s="195"/>
      <c r="C104" s="195"/>
      <c r="D104" s="195"/>
      <c r="E104" s="195"/>
      <c r="F104" s="195"/>
      <c r="G104" s="195"/>
      <c r="H104" s="138" t="s">
        <v>94</v>
      </c>
      <c r="I104" s="144">
        <f>SUM(I100:I103)</f>
        <v>106.4725</v>
      </c>
    </row>
    <row r="105" spans="1:9" ht="15.75" customHeight="1">
      <c r="A105" s="213" t="s">
        <v>145</v>
      </c>
      <c r="B105" s="213"/>
      <c r="C105" s="213"/>
      <c r="D105" s="213"/>
      <c r="E105" s="213"/>
      <c r="F105" s="213"/>
      <c r="G105" s="204" t="s">
        <v>76</v>
      </c>
      <c r="H105" s="204"/>
      <c r="I105" s="146">
        <f>I29</f>
        <v>2060.0839999999998</v>
      </c>
    </row>
    <row r="106" spans="1:9" ht="15.75" customHeight="1">
      <c r="A106" s="213"/>
      <c r="B106" s="213"/>
      <c r="C106" s="213"/>
      <c r="D106" s="213"/>
      <c r="E106" s="213"/>
      <c r="F106" s="213"/>
      <c r="G106" s="204" t="s">
        <v>108</v>
      </c>
      <c r="H106" s="204"/>
      <c r="I106" s="146">
        <f>I62</f>
        <v>1954.4</v>
      </c>
    </row>
    <row r="107" spans="1:9" ht="15.75" customHeight="1">
      <c r="A107" s="213"/>
      <c r="B107" s="213"/>
      <c r="C107" s="213"/>
      <c r="D107" s="213"/>
      <c r="E107" s="213"/>
      <c r="F107" s="213"/>
      <c r="G107" s="204" t="s">
        <v>118</v>
      </c>
      <c r="H107" s="204"/>
      <c r="I107" s="146">
        <f>I73</f>
        <v>279</v>
      </c>
    </row>
    <row r="108" spans="1:9" ht="15.75" customHeight="1">
      <c r="A108" s="213"/>
      <c r="B108" s="213"/>
      <c r="C108" s="213"/>
      <c r="D108" s="213"/>
      <c r="E108" s="213"/>
      <c r="F108" s="213"/>
      <c r="G108" s="204" t="s">
        <v>146</v>
      </c>
      <c r="H108" s="204"/>
      <c r="I108" s="146">
        <f>I96</f>
        <v>82.440000000000012</v>
      </c>
    </row>
    <row r="109" spans="1:9" ht="15.75" customHeight="1">
      <c r="A109" s="213"/>
      <c r="B109" s="213"/>
      <c r="C109" s="213"/>
      <c r="D109" s="213"/>
      <c r="E109" s="213"/>
      <c r="F109" s="213"/>
      <c r="G109" s="204" t="s">
        <v>147</v>
      </c>
      <c r="H109" s="204"/>
      <c r="I109" s="146">
        <f>I104</f>
        <v>106.4725</v>
      </c>
    </row>
    <row r="110" spans="1:9" ht="15.75" customHeight="1">
      <c r="A110" s="213"/>
      <c r="B110" s="213"/>
      <c r="C110" s="213"/>
      <c r="D110" s="213"/>
      <c r="E110" s="213"/>
      <c r="F110" s="213"/>
      <c r="G110" s="205" t="s">
        <v>78</v>
      </c>
      <c r="H110" s="205"/>
      <c r="I110" s="147">
        <f>SUM(I105:I109)</f>
        <v>4482.3964999999998</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1.6107E-2</v>
      </c>
      <c r="I113" s="145">
        <f>ROUND(H113*I110,2)</f>
        <v>72.2</v>
      </c>
    </row>
    <row r="114" spans="1:9" ht="15.75" customHeight="1">
      <c r="A114" s="130" t="s">
        <v>38</v>
      </c>
      <c r="B114" s="196" t="s">
        <v>151</v>
      </c>
      <c r="C114" s="196"/>
      <c r="D114" s="196"/>
      <c r="E114" s="196"/>
      <c r="F114" s="196"/>
      <c r="G114" s="196"/>
      <c r="H114" s="155">
        <v>1.4999999999999999E-2</v>
      </c>
      <c r="I114" s="145">
        <f>ROUND(H114*(I110+I113),2)</f>
        <v>68.319999999999993</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32.89</v>
      </c>
    </row>
    <row r="117" spans="1:9" ht="15.75" customHeight="1">
      <c r="A117" s="130" t="s">
        <v>155</v>
      </c>
      <c r="B117" s="196" t="s">
        <v>156</v>
      </c>
      <c r="C117" s="196"/>
      <c r="D117" s="196"/>
      <c r="E117" s="196"/>
      <c r="F117" s="196"/>
      <c r="G117" s="196"/>
      <c r="H117" s="155">
        <v>0.03</v>
      </c>
      <c r="I117" s="145">
        <f>ROUND($I$126*H117,2)</f>
        <v>151.82</v>
      </c>
    </row>
    <row r="118" spans="1:9" ht="15.75" customHeight="1">
      <c r="A118" s="130" t="s">
        <v>157</v>
      </c>
      <c r="B118" s="196" t="s">
        <v>158</v>
      </c>
      <c r="C118" s="196"/>
      <c r="D118" s="196"/>
      <c r="E118" s="196"/>
      <c r="F118" s="196"/>
      <c r="G118" s="196"/>
      <c r="H118" s="155">
        <v>0.05</v>
      </c>
      <c r="I118" s="145">
        <f>ROUND($I$126*H118,2)</f>
        <v>253.03</v>
      </c>
    </row>
    <row r="119" spans="1:9" ht="15.75" customHeight="1">
      <c r="A119" s="195" t="s">
        <v>159</v>
      </c>
      <c r="B119" s="195"/>
      <c r="C119" s="195"/>
      <c r="D119" s="195"/>
      <c r="E119" s="195"/>
      <c r="F119" s="195"/>
      <c r="G119" s="195"/>
      <c r="H119" s="156">
        <f>SUM(H113:H118)</f>
        <v>0.117607</v>
      </c>
      <c r="I119" s="144">
        <f>SUM(I113:I118)</f>
        <v>578.26</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4622.9164999999994</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5060.66</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437.74350000000049</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2060.0839999999998</v>
      </c>
    </row>
    <row r="133" spans="1:9" ht="15.75" customHeight="1">
      <c r="A133" s="131" t="s">
        <v>38</v>
      </c>
      <c r="B133" s="196" t="str">
        <f>A31</f>
        <v>MÓDULO 2 – ENCARGOS E BENEFÍCIOS ANUAIS, MENSAIS E DIÁRIOS</v>
      </c>
      <c r="C133" s="196"/>
      <c r="D133" s="196"/>
      <c r="E133" s="196"/>
      <c r="F133" s="196"/>
      <c r="G133" s="196"/>
      <c r="H133" s="196"/>
      <c r="I133" s="170">
        <f>I62</f>
        <v>1954.4</v>
      </c>
    </row>
    <row r="134" spans="1:9" ht="15.75" customHeight="1">
      <c r="A134" s="131" t="s">
        <v>40</v>
      </c>
      <c r="B134" s="196" t="str">
        <f>A66</f>
        <v>MÓDULO 3 – PROVISÃO PARA RESCISÃO</v>
      </c>
      <c r="C134" s="196"/>
      <c r="D134" s="196"/>
      <c r="E134" s="196"/>
      <c r="F134" s="196"/>
      <c r="G134" s="196"/>
      <c r="H134" s="196"/>
      <c r="I134" s="170">
        <f>I73</f>
        <v>279</v>
      </c>
    </row>
    <row r="135" spans="1:9" ht="15.75" customHeight="1">
      <c r="A135" s="131" t="s">
        <v>42</v>
      </c>
      <c r="B135" s="196" t="str">
        <f>A78</f>
        <v>MÓDULO 4 – CUSTO DE REPOSIÇÃO DO PROFISSIONAL AUSENTE</v>
      </c>
      <c r="C135" s="196"/>
      <c r="D135" s="196"/>
      <c r="E135" s="196"/>
      <c r="F135" s="196"/>
      <c r="G135" s="196"/>
      <c r="H135" s="196"/>
      <c r="I135" s="170">
        <f>I96</f>
        <v>82.440000000000012</v>
      </c>
    </row>
    <row r="136" spans="1:9" ht="15.75" customHeight="1">
      <c r="A136" s="131" t="s">
        <v>65</v>
      </c>
      <c r="B136" s="196" t="str">
        <f>A98</f>
        <v>MÓDULO 5 – INSUMOS DIVERSOS</v>
      </c>
      <c r="C136" s="196"/>
      <c r="D136" s="196"/>
      <c r="E136" s="196"/>
      <c r="F136" s="196"/>
      <c r="G136" s="196"/>
      <c r="H136" s="196"/>
      <c r="I136" s="170">
        <f>I104</f>
        <v>106.4725</v>
      </c>
    </row>
    <row r="137" spans="1:9" ht="15.75" customHeight="1">
      <c r="A137" s="195" t="s">
        <v>169</v>
      </c>
      <c r="B137" s="195"/>
      <c r="C137" s="195"/>
      <c r="D137" s="195"/>
      <c r="E137" s="195"/>
      <c r="F137" s="195"/>
      <c r="G137" s="195"/>
      <c r="H137" s="195"/>
      <c r="I137" s="144">
        <f>SUM(I132:I136)</f>
        <v>4482.3964999999998</v>
      </c>
    </row>
    <row r="138" spans="1:9" ht="15.75" customHeight="1">
      <c r="A138" s="131" t="s">
        <v>67</v>
      </c>
      <c r="B138" s="196" t="str">
        <f>A111</f>
        <v>MÓDULO 6 – CUSTOS INDIRETOS, TRIBUTOS E LUCRO</v>
      </c>
      <c r="C138" s="196"/>
      <c r="D138" s="196"/>
      <c r="E138" s="196"/>
      <c r="F138" s="196"/>
      <c r="G138" s="196"/>
      <c r="H138" s="196"/>
      <c r="I138" s="170">
        <f>I119</f>
        <v>578.26</v>
      </c>
    </row>
    <row r="139" spans="1:9" ht="15.75" customHeight="1">
      <c r="A139" s="195" t="s">
        <v>170</v>
      </c>
      <c r="B139" s="195"/>
      <c r="C139" s="195"/>
      <c r="D139" s="195"/>
      <c r="E139" s="195"/>
      <c r="F139" s="195"/>
      <c r="G139" s="195"/>
      <c r="H139" s="195"/>
      <c r="I139" s="144">
        <f>SUM(I137:I138)</f>
        <v>5060.6565000000001</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997"/>
  <sheetViews>
    <sheetView topLeftCell="A90"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173</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6.25" customHeight="1">
      <c r="A13" s="198" t="s">
        <v>48</v>
      </c>
      <c r="B13" s="198"/>
      <c r="C13" s="199" t="s">
        <v>11</v>
      </c>
      <c r="D13" s="199"/>
      <c r="E13" s="200">
        <v>1</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14</v>
      </c>
      <c r="J15" s="141"/>
    </row>
    <row r="16" spans="1:10" ht="14.4">
      <c r="A16" s="131">
        <v>2</v>
      </c>
      <c r="B16" s="196" t="s">
        <v>51</v>
      </c>
      <c r="C16" s="196"/>
      <c r="D16" s="196"/>
      <c r="E16" s="196"/>
      <c r="F16" s="196"/>
      <c r="G16" s="196"/>
      <c r="H16" s="196"/>
      <c r="I16" s="131" t="s">
        <v>15</v>
      </c>
    </row>
    <row r="17" spans="1:9" ht="14.4">
      <c r="A17" s="131">
        <v>3</v>
      </c>
      <c r="B17" s="196" t="s">
        <v>52</v>
      </c>
      <c r="C17" s="196"/>
      <c r="D17" s="196"/>
      <c r="E17" s="196"/>
      <c r="F17" s="196"/>
      <c r="G17" s="196"/>
      <c r="H17" s="196"/>
      <c r="I17" s="142">
        <v>1775.96</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1775.96</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1775.96</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147.94</v>
      </c>
    </row>
    <row r="34" spans="1:9" ht="15.75" customHeight="1">
      <c r="A34" s="130" t="s">
        <v>38</v>
      </c>
      <c r="B34" s="196" t="s">
        <v>73</v>
      </c>
      <c r="C34" s="196"/>
      <c r="D34" s="196"/>
      <c r="E34" s="196"/>
      <c r="F34" s="196"/>
      <c r="G34" s="196"/>
      <c r="H34" s="137">
        <v>0.121</v>
      </c>
      <c r="I34" s="145">
        <f>ROUND(I29*H34,2)</f>
        <v>214.89</v>
      </c>
    </row>
    <row r="35" spans="1:9" ht="15.75" customHeight="1">
      <c r="A35" s="195" t="s">
        <v>74</v>
      </c>
      <c r="B35" s="195"/>
      <c r="C35" s="195"/>
      <c r="D35" s="195"/>
      <c r="E35" s="195"/>
      <c r="F35" s="195"/>
      <c r="G35" s="195"/>
      <c r="H35" s="138">
        <f>SUM(H33:H34)</f>
        <v>0.20430000000000001</v>
      </c>
      <c r="I35" s="144">
        <f>SUM(I33:I34)</f>
        <v>362.83</v>
      </c>
    </row>
    <row r="36" spans="1:9" ht="15.75" customHeight="1">
      <c r="A36" s="211" t="s">
        <v>75</v>
      </c>
      <c r="B36" s="211"/>
      <c r="C36" s="211"/>
      <c r="D36" s="211"/>
      <c r="E36" s="211"/>
      <c r="F36" s="211"/>
      <c r="G36" s="204" t="s">
        <v>76</v>
      </c>
      <c r="H36" s="204"/>
      <c r="I36" s="146">
        <f>I29</f>
        <v>1775.96</v>
      </c>
    </row>
    <row r="37" spans="1:9" ht="15.75" customHeight="1">
      <c r="A37" s="211"/>
      <c r="B37" s="211"/>
      <c r="C37" s="211"/>
      <c r="D37" s="211"/>
      <c r="E37" s="211"/>
      <c r="F37" s="211"/>
      <c r="G37" s="204" t="s">
        <v>77</v>
      </c>
      <c r="H37" s="204"/>
      <c r="I37" s="146">
        <f>I35</f>
        <v>362.83</v>
      </c>
    </row>
    <row r="38" spans="1:9" ht="15.75" customHeight="1">
      <c r="A38" s="211"/>
      <c r="B38" s="211"/>
      <c r="C38" s="211"/>
      <c r="D38" s="211"/>
      <c r="E38" s="211"/>
      <c r="F38" s="211"/>
      <c r="G38" s="205" t="s">
        <v>78</v>
      </c>
      <c r="H38" s="205"/>
      <c r="I38" s="147">
        <f>SUM(I36:I37)</f>
        <v>2138.79</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427.76</v>
      </c>
    </row>
    <row r="41" spans="1:9" ht="15.75" customHeight="1">
      <c r="A41" s="130" t="s">
        <v>38</v>
      </c>
      <c r="B41" s="196" t="s">
        <v>81</v>
      </c>
      <c r="C41" s="196"/>
      <c r="D41" s="196"/>
      <c r="E41" s="196"/>
      <c r="F41" s="196"/>
      <c r="G41" s="196"/>
      <c r="H41" s="137">
        <v>2.5000000000000001E-2</v>
      </c>
      <c r="I41" s="145">
        <f t="shared" si="0"/>
        <v>53.47</v>
      </c>
    </row>
    <row r="42" spans="1:9" ht="15.75" customHeight="1">
      <c r="A42" s="130" t="s">
        <v>40</v>
      </c>
      <c r="B42" s="196" t="s">
        <v>82</v>
      </c>
      <c r="C42" s="196"/>
      <c r="D42" s="196"/>
      <c r="E42" s="196"/>
      <c r="F42" s="196"/>
      <c r="G42" s="196"/>
      <c r="H42" s="137">
        <v>1.4999999999999999E-2</v>
      </c>
      <c r="I42" s="145">
        <f t="shared" si="0"/>
        <v>32.08</v>
      </c>
    </row>
    <row r="43" spans="1:9" ht="15.75" customHeight="1">
      <c r="A43" s="130" t="s">
        <v>42</v>
      </c>
      <c r="B43" s="196" t="s">
        <v>83</v>
      </c>
      <c r="C43" s="196"/>
      <c r="D43" s="196"/>
      <c r="E43" s="196"/>
      <c r="F43" s="196"/>
      <c r="G43" s="196"/>
      <c r="H43" s="137">
        <v>1.4999999999999999E-2</v>
      </c>
      <c r="I43" s="145">
        <f t="shared" si="0"/>
        <v>32.08</v>
      </c>
    </row>
    <row r="44" spans="1:9" ht="15.75" customHeight="1">
      <c r="A44" s="130" t="s">
        <v>65</v>
      </c>
      <c r="B44" s="196" t="s">
        <v>84</v>
      </c>
      <c r="C44" s="196"/>
      <c r="D44" s="196"/>
      <c r="E44" s="196"/>
      <c r="F44" s="196"/>
      <c r="G44" s="196"/>
      <c r="H44" s="137">
        <v>0.01</v>
      </c>
      <c r="I44" s="145">
        <f t="shared" si="0"/>
        <v>21.39</v>
      </c>
    </row>
    <row r="45" spans="1:9" ht="15.75" customHeight="1">
      <c r="A45" s="130" t="s">
        <v>67</v>
      </c>
      <c r="B45" s="196" t="s">
        <v>85</v>
      </c>
      <c r="C45" s="196"/>
      <c r="D45" s="196"/>
      <c r="E45" s="196"/>
      <c r="F45" s="196"/>
      <c r="G45" s="196"/>
      <c r="H45" s="137">
        <v>6.0000000000000001E-3</v>
      </c>
      <c r="I45" s="145">
        <f t="shared" si="0"/>
        <v>12.83</v>
      </c>
    </row>
    <row r="46" spans="1:9" ht="15.75" customHeight="1">
      <c r="A46" s="130" t="s">
        <v>86</v>
      </c>
      <c r="B46" s="196" t="s">
        <v>87</v>
      </c>
      <c r="C46" s="196"/>
      <c r="D46" s="196"/>
      <c r="E46" s="196"/>
      <c r="F46" s="196"/>
      <c r="G46" s="196"/>
      <c r="H46" s="137">
        <v>2E-3</v>
      </c>
      <c r="I46" s="145">
        <f t="shared" si="0"/>
        <v>4.28</v>
      </c>
    </row>
    <row r="47" spans="1:9" ht="15.75" customHeight="1">
      <c r="A47" s="130" t="s">
        <v>88</v>
      </c>
      <c r="B47" s="196" t="s">
        <v>89</v>
      </c>
      <c r="C47" s="196"/>
      <c r="D47" s="196"/>
      <c r="E47" s="196"/>
      <c r="F47" s="196"/>
      <c r="G47" s="196"/>
      <c r="H47" s="137">
        <v>0.08</v>
      </c>
      <c r="I47" s="145">
        <f t="shared" si="0"/>
        <v>171.1</v>
      </c>
    </row>
    <row r="48" spans="1:9" ht="15.75" customHeight="1">
      <c r="A48" s="195" t="s">
        <v>90</v>
      </c>
      <c r="B48" s="195"/>
      <c r="C48" s="195"/>
      <c r="D48" s="195"/>
      <c r="E48" s="195"/>
      <c r="F48" s="195"/>
      <c r="G48" s="195"/>
      <c r="H48" s="138">
        <f>SUM(H40:H47)</f>
        <v>0.35300000000000004</v>
      </c>
      <c r="I48" s="144">
        <f>SUM(I40:I47)</f>
        <v>754.99000000000012</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39">
        <v>5</v>
      </c>
      <c r="I51" s="148">
        <f>ROUND((H51*2*22)-0.06*I23,2)</f>
        <v>113.44</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7.7</v>
      </c>
    </row>
    <row r="55" spans="1:14" ht="15.75" customHeight="1">
      <c r="A55" s="195" t="s">
        <v>97</v>
      </c>
      <c r="B55" s="195"/>
      <c r="C55" s="195"/>
      <c r="D55" s="195"/>
      <c r="E55" s="195"/>
      <c r="F55" s="195"/>
      <c r="G55" s="195"/>
      <c r="H55" s="195"/>
      <c r="I55" s="149">
        <f>SUM(I51:I54)</f>
        <v>647.11</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362.83</v>
      </c>
    </row>
    <row r="60" spans="1:14" ht="15.75" customHeight="1">
      <c r="A60" s="130" t="s">
        <v>102</v>
      </c>
      <c r="B60" s="196" t="s">
        <v>103</v>
      </c>
      <c r="C60" s="196"/>
      <c r="D60" s="196"/>
      <c r="E60" s="196"/>
      <c r="F60" s="196"/>
      <c r="G60" s="196"/>
      <c r="H60" s="196"/>
      <c r="I60" s="145">
        <f>I48</f>
        <v>754.99000000000012</v>
      </c>
      <c r="N60" s="150"/>
    </row>
    <row r="61" spans="1:14" ht="15.75" customHeight="1">
      <c r="A61" s="130" t="s">
        <v>104</v>
      </c>
      <c r="B61" s="196" t="s">
        <v>105</v>
      </c>
      <c r="C61" s="196"/>
      <c r="D61" s="196"/>
      <c r="E61" s="196"/>
      <c r="F61" s="196"/>
      <c r="G61" s="196"/>
      <c r="H61" s="196"/>
      <c r="I61" s="145">
        <f>I55</f>
        <v>647.11</v>
      </c>
    </row>
    <row r="62" spans="1:14" ht="15.75" customHeight="1">
      <c r="A62" s="195" t="s">
        <v>106</v>
      </c>
      <c r="B62" s="195"/>
      <c r="C62" s="195"/>
      <c r="D62" s="195"/>
      <c r="E62" s="195"/>
      <c r="F62" s="195"/>
      <c r="G62" s="195"/>
      <c r="H62" s="195"/>
      <c r="I62" s="144">
        <f>SUM(I59:I61)</f>
        <v>1764.9300000000003</v>
      </c>
    </row>
    <row r="63" spans="1:14" ht="15.75" customHeight="1">
      <c r="A63" s="212" t="s">
        <v>107</v>
      </c>
      <c r="B63" s="212"/>
      <c r="C63" s="212"/>
      <c r="D63" s="212"/>
      <c r="E63" s="212"/>
      <c r="F63" s="212"/>
      <c r="G63" s="204" t="s">
        <v>76</v>
      </c>
      <c r="H63" s="204"/>
      <c r="I63" s="146">
        <f>I29</f>
        <v>1775.96</v>
      </c>
    </row>
    <row r="64" spans="1:14" ht="15.75" customHeight="1">
      <c r="A64" s="212"/>
      <c r="B64" s="212"/>
      <c r="C64" s="212"/>
      <c r="D64" s="212"/>
      <c r="E64" s="212"/>
      <c r="F64" s="212"/>
      <c r="G64" s="204" t="s">
        <v>108</v>
      </c>
      <c r="H64" s="204"/>
      <c r="I64" s="146">
        <f>I62</f>
        <v>1764.9300000000003</v>
      </c>
    </row>
    <row r="65" spans="1:14" ht="15.75" customHeight="1">
      <c r="A65" s="212"/>
      <c r="B65" s="212"/>
      <c r="C65" s="212"/>
      <c r="D65" s="212"/>
      <c r="E65" s="212"/>
      <c r="F65" s="212"/>
      <c r="G65" s="205" t="s">
        <v>78</v>
      </c>
      <c r="H65" s="205"/>
      <c r="I65" s="147">
        <f>SUM(I63:I64)</f>
        <v>3540.8900000000003</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14.87</v>
      </c>
    </row>
    <row r="69" spans="1:14" ht="15.75" customHeight="1">
      <c r="A69" s="130" t="s">
        <v>38</v>
      </c>
      <c r="B69" s="196" t="s">
        <v>112</v>
      </c>
      <c r="C69" s="196"/>
      <c r="D69" s="196"/>
      <c r="E69" s="196"/>
      <c r="F69" s="196"/>
      <c r="G69" s="196"/>
      <c r="H69" s="137">
        <f>TRUNC(H68*H47,4)</f>
        <v>2.9999999999999997E-4</v>
      </c>
      <c r="I69" s="145">
        <f>ROUND(H69*$I$65,2)</f>
        <v>1.06</v>
      </c>
      <c r="L69" s="162"/>
    </row>
    <row r="70" spans="1:14" ht="15.75" customHeight="1">
      <c r="A70" s="130" t="s">
        <v>40</v>
      </c>
      <c r="B70" s="196" t="s">
        <v>113</v>
      </c>
      <c r="C70" s="196"/>
      <c r="D70" s="196"/>
      <c r="E70" s="196"/>
      <c r="F70" s="196"/>
      <c r="G70" s="196"/>
      <c r="H70" s="137">
        <f>ROUND(((7/30)/12)*95%,4)</f>
        <v>1.8499999999999999E-2</v>
      </c>
      <c r="I70" s="145">
        <f>ROUND(H70*$I$65,2)</f>
        <v>65.510000000000005</v>
      </c>
    </row>
    <row r="71" spans="1:14" ht="15.75" customHeight="1">
      <c r="A71" s="151" t="s">
        <v>42</v>
      </c>
      <c r="B71" s="207" t="s">
        <v>114</v>
      </c>
      <c r="C71" s="207"/>
      <c r="D71" s="207"/>
      <c r="E71" s="207"/>
      <c r="F71" s="207"/>
      <c r="G71" s="207"/>
      <c r="H71" s="137">
        <f>ROUND(H70*H48,4)</f>
        <v>6.4999999999999997E-3</v>
      </c>
      <c r="I71" s="145">
        <f>ROUND(H71*$I$65,2)</f>
        <v>23.02</v>
      </c>
      <c r="L71" s="163"/>
    </row>
    <row r="72" spans="1:14" ht="15.75" customHeight="1">
      <c r="A72" s="130" t="s">
        <v>65</v>
      </c>
      <c r="B72" s="196" t="s">
        <v>115</v>
      </c>
      <c r="C72" s="196"/>
      <c r="D72" s="196"/>
      <c r="E72" s="196"/>
      <c r="F72" s="196"/>
      <c r="G72" s="196"/>
      <c r="H72" s="137">
        <v>0.04</v>
      </c>
      <c r="I72" s="145">
        <f>ROUND(H72*$I$65,2)</f>
        <v>141.63999999999999</v>
      </c>
    </row>
    <row r="73" spans="1:14" ht="15.75" customHeight="1">
      <c r="A73" s="195" t="s">
        <v>116</v>
      </c>
      <c r="B73" s="195"/>
      <c r="C73" s="195"/>
      <c r="D73" s="195"/>
      <c r="E73" s="195"/>
      <c r="F73" s="195"/>
      <c r="G73" s="195"/>
      <c r="H73" s="138">
        <f>SUM(H68:H72)</f>
        <v>6.9500000000000006E-2</v>
      </c>
      <c r="I73" s="144">
        <f>SUM(I68:I72)</f>
        <v>246.09999999999997</v>
      </c>
    </row>
    <row r="74" spans="1:14" ht="15.75" customHeight="1">
      <c r="A74" s="213" t="s">
        <v>117</v>
      </c>
      <c r="B74" s="213"/>
      <c r="C74" s="213"/>
      <c r="D74" s="213"/>
      <c r="E74" s="213"/>
      <c r="F74" s="213"/>
      <c r="G74" s="204" t="s">
        <v>76</v>
      </c>
      <c r="H74" s="204"/>
      <c r="I74" s="146">
        <f>I29</f>
        <v>1775.96</v>
      </c>
    </row>
    <row r="75" spans="1:14" ht="15.75" customHeight="1">
      <c r="A75" s="213"/>
      <c r="B75" s="213"/>
      <c r="C75" s="213"/>
      <c r="D75" s="213"/>
      <c r="E75" s="213"/>
      <c r="F75" s="213"/>
      <c r="G75" s="204" t="s">
        <v>108</v>
      </c>
      <c r="H75" s="204"/>
      <c r="I75" s="146">
        <f>I62</f>
        <v>1764.9300000000003</v>
      </c>
    </row>
    <row r="76" spans="1:14" ht="15.75" customHeight="1">
      <c r="A76" s="213"/>
      <c r="B76" s="213"/>
      <c r="C76" s="213"/>
      <c r="D76" s="213"/>
      <c r="E76" s="213"/>
      <c r="F76" s="213"/>
      <c r="G76" s="204" t="s">
        <v>118</v>
      </c>
      <c r="H76" s="204"/>
      <c r="I76" s="146">
        <f>I73</f>
        <v>246.09999999999997</v>
      </c>
      <c r="N76" s="164"/>
    </row>
    <row r="77" spans="1:14" ht="15.75" customHeight="1">
      <c r="A77" s="213"/>
      <c r="B77" s="213"/>
      <c r="C77" s="213"/>
      <c r="D77" s="213"/>
      <c r="E77" s="213"/>
      <c r="F77" s="213"/>
      <c r="G77" s="205" t="s">
        <v>78</v>
      </c>
      <c r="H77" s="205"/>
      <c r="I77" s="147">
        <f>SUM(I74:I76)</f>
        <v>3786.9900000000002</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35.22</v>
      </c>
    </row>
    <row r="81" spans="1:12" ht="15.75" customHeight="1">
      <c r="A81" s="130" t="s">
        <v>38</v>
      </c>
      <c r="B81" s="196" t="s">
        <v>122</v>
      </c>
      <c r="C81" s="196"/>
      <c r="D81" s="196"/>
      <c r="E81" s="196"/>
      <c r="F81" s="196"/>
      <c r="G81" s="196"/>
      <c r="H81" s="137">
        <f>ROUND((2/30)/12,4)</f>
        <v>5.5999999999999999E-3</v>
      </c>
      <c r="I81" s="145">
        <f t="shared" si="1"/>
        <v>21.21</v>
      </c>
      <c r="L81" s="164"/>
    </row>
    <row r="82" spans="1:12" ht="15.75" customHeight="1">
      <c r="A82" s="130" t="s">
        <v>40</v>
      </c>
      <c r="B82" s="196" t="s">
        <v>123</v>
      </c>
      <c r="C82" s="196"/>
      <c r="D82" s="196"/>
      <c r="E82" s="196"/>
      <c r="F82" s="196"/>
      <c r="G82" s="196"/>
      <c r="H82" s="137">
        <f>ROUND(((5/30)/12)*2%,4)</f>
        <v>2.9999999999999997E-4</v>
      </c>
      <c r="I82" s="145">
        <f t="shared" si="1"/>
        <v>1.1399999999999999</v>
      </c>
      <c r="K82" s="164"/>
    </row>
    <row r="83" spans="1:12" ht="15.75" customHeight="1">
      <c r="A83" s="130" t="s">
        <v>42</v>
      </c>
      <c r="B83" s="196" t="s">
        <v>124</v>
      </c>
      <c r="C83" s="196"/>
      <c r="D83" s="196"/>
      <c r="E83" s="196"/>
      <c r="F83" s="196"/>
      <c r="G83" s="196"/>
      <c r="H83" s="137">
        <f>ROUND(((15/30)/12)*8%,4)</f>
        <v>3.3E-3</v>
      </c>
      <c r="I83" s="145">
        <f t="shared" si="1"/>
        <v>12.5</v>
      </c>
    </row>
    <row r="84" spans="1:12" ht="15.75" customHeight="1">
      <c r="A84" s="130" t="s">
        <v>65</v>
      </c>
      <c r="B84" s="196" t="s">
        <v>125</v>
      </c>
      <c r="C84" s="196"/>
      <c r="D84" s="196"/>
      <c r="E84" s="196"/>
      <c r="F84" s="196"/>
      <c r="G84" s="196"/>
      <c r="H84" s="137">
        <f>ROUND(((1+1/3)/12*4/12)*2%,4)</f>
        <v>6.9999999999999999E-4</v>
      </c>
      <c r="I84" s="145">
        <f t="shared" si="1"/>
        <v>2.65</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72.72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72.72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72.72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f>EPIS!K42</f>
        <v>20.453333333333301</v>
      </c>
    </row>
    <row r="102" spans="1:9" ht="15.75" customHeight="1">
      <c r="A102" s="152" t="s">
        <v>40</v>
      </c>
      <c r="B102" s="202" t="s">
        <v>142</v>
      </c>
      <c r="C102" s="202"/>
      <c r="D102" s="202"/>
      <c r="E102" s="202"/>
      <c r="F102" s="202"/>
      <c r="G102" s="202"/>
      <c r="H102" s="153" t="s">
        <v>94</v>
      </c>
      <c r="I102" s="165">
        <f>UNIFORMES!K34</f>
        <v>73.899166666666702</v>
      </c>
    </row>
    <row r="103" spans="1:9" ht="15.75" customHeight="1">
      <c r="A103" s="152" t="s">
        <v>42</v>
      </c>
      <c r="B103" s="202" t="s">
        <v>143</v>
      </c>
      <c r="C103" s="202"/>
      <c r="D103" s="202"/>
      <c r="E103" s="202"/>
      <c r="F103" s="202"/>
      <c r="G103" s="202"/>
      <c r="H103" s="154" t="s">
        <v>94</v>
      </c>
      <c r="I103" s="145">
        <f>'G2-FERRAMENTAS E EQUIPAMENTOS'!N39</f>
        <v>53.604999999999997</v>
      </c>
    </row>
    <row r="104" spans="1:9" ht="15.75" customHeight="1">
      <c r="A104" s="195" t="s">
        <v>144</v>
      </c>
      <c r="B104" s="195"/>
      <c r="C104" s="195"/>
      <c r="D104" s="195"/>
      <c r="E104" s="195"/>
      <c r="F104" s="195"/>
      <c r="G104" s="195"/>
      <c r="H104" s="138" t="s">
        <v>94</v>
      </c>
      <c r="I104" s="144">
        <f>SUM(I100:I103)</f>
        <v>147.95750000000001</v>
      </c>
    </row>
    <row r="105" spans="1:9" ht="15.75" customHeight="1">
      <c r="A105" s="213" t="s">
        <v>145</v>
      </c>
      <c r="B105" s="213"/>
      <c r="C105" s="213"/>
      <c r="D105" s="213"/>
      <c r="E105" s="213"/>
      <c r="F105" s="213"/>
      <c r="G105" s="204" t="s">
        <v>76</v>
      </c>
      <c r="H105" s="204"/>
      <c r="I105" s="146">
        <f>I29</f>
        <v>1775.96</v>
      </c>
    </row>
    <row r="106" spans="1:9" ht="15.75" customHeight="1">
      <c r="A106" s="213"/>
      <c r="B106" s="213"/>
      <c r="C106" s="213"/>
      <c r="D106" s="213"/>
      <c r="E106" s="213"/>
      <c r="F106" s="213"/>
      <c r="G106" s="204" t="s">
        <v>108</v>
      </c>
      <c r="H106" s="204"/>
      <c r="I106" s="146">
        <f>I62</f>
        <v>1764.9300000000003</v>
      </c>
    </row>
    <row r="107" spans="1:9" ht="15.75" customHeight="1">
      <c r="A107" s="213"/>
      <c r="B107" s="213"/>
      <c r="C107" s="213"/>
      <c r="D107" s="213"/>
      <c r="E107" s="213"/>
      <c r="F107" s="213"/>
      <c r="G107" s="204" t="s">
        <v>118</v>
      </c>
      <c r="H107" s="204"/>
      <c r="I107" s="146">
        <f>I73</f>
        <v>246.09999999999997</v>
      </c>
    </row>
    <row r="108" spans="1:9" ht="15.75" customHeight="1">
      <c r="A108" s="213"/>
      <c r="B108" s="213"/>
      <c r="C108" s="213"/>
      <c r="D108" s="213"/>
      <c r="E108" s="213"/>
      <c r="F108" s="213"/>
      <c r="G108" s="204" t="s">
        <v>146</v>
      </c>
      <c r="H108" s="204"/>
      <c r="I108" s="146">
        <f>I96</f>
        <v>72.72</v>
      </c>
    </row>
    <row r="109" spans="1:9" ht="15.75" customHeight="1">
      <c r="A109" s="213"/>
      <c r="B109" s="213"/>
      <c r="C109" s="213"/>
      <c r="D109" s="213"/>
      <c r="E109" s="213"/>
      <c r="F109" s="213"/>
      <c r="G109" s="204" t="s">
        <v>147</v>
      </c>
      <c r="H109" s="204"/>
      <c r="I109" s="146">
        <f>I104</f>
        <v>147.95750000000001</v>
      </c>
    </row>
    <row r="110" spans="1:9" ht="15.75" customHeight="1">
      <c r="A110" s="213"/>
      <c r="B110" s="213"/>
      <c r="C110" s="213"/>
      <c r="D110" s="213"/>
      <c r="E110" s="213"/>
      <c r="F110" s="213"/>
      <c r="G110" s="205" t="s">
        <v>78</v>
      </c>
      <c r="H110" s="205"/>
      <c r="I110" s="147">
        <f>SUM(I105:I109)</f>
        <v>4007.6675</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40.08</v>
      </c>
    </row>
    <row r="114" spans="1:9" ht="15.75" customHeight="1">
      <c r="A114" s="130" t="s">
        <v>38</v>
      </c>
      <c r="B114" s="196" t="s">
        <v>151</v>
      </c>
      <c r="C114" s="196"/>
      <c r="D114" s="196"/>
      <c r="E114" s="196"/>
      <c r="F114" s="196"/>
      <c r="G114" s="196"/>
      <c r="H114" s="155">
        <v>0.01</v>
      </c>
      <c r="I114" s="145">
        <f>ROUND(H114*(I110+I113),2)</f>
        <v>40.479999999999997</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29.09</v>
      </c>
    </row>
    <row r="117" spans="1:9" ht="15.75" customHeight="1">
      <c r="A117" s="130" t="s">
        <v>155</v>
      </c>
      <c r="B117" s="196" t="s">
        <v>156</v>
      </c>
      <c r="C117" s="196"/>
      <c r="D117" s="196"/>
      <c r="E117" s="196"/>
      <c r="F117" s="196"/>
      <c r="G117" s="196"/>
      <c r="H117" s="155">
        <v>0.03</v>
      </c>
      <c r="I117" s="145">
        <f>ROUND($I$126*H117,2)</f>
        <v>134.26</v>
      </c>
    </row>
    <row r="118" spans="1:9" ht="15.75" customHeight="1">
      <c r="A118" s="130" t="s">
        <v>157</v>
      </c>
      <c r="B118" s="196" t="s">
        <v>158</v>
      </c>
      <c r="C118" s="196"/>
      <c r="D118" s="196"/>
      <c r="E118" s="196"/>
      <c r="F118" s="196"/>
      <c r="G118" s="196"/>
      <c r="H118" s="155">
        <v>0.05</v>
      </c>
      <c r="I118" s="145">
        <f>ROUND($I$126*H118,2)</f>
        <v>223.77</v>
      </c>
    </row>
    <row r="119" spans="1:9" ht="15.75" customHeight="1">
      <c r="A119" s="195" t="s">
        <v>159</v>
      </c>
      <c r="B119" s="195"/>
      <c r="C119" s="195"/>
      <c r="D119" s="195"/>
      <c r="E119" s="195"/>
      <c r="F119" s="195"/>
      <c r="G119" s="195"/>
      <c r="H119" s="156">
        <f>SUM(H113:H118)</f>
        <v>0.1065</v>
      </c>
      <c r="I119" s="144">
        <f>SUM(I113:I118)</f>
        <v>467.68</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4088.2275</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4475.34</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387.11250000000018</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1775.96</v>
      </c>
    </row>
    <row r="133" spans="1:9" ht="15.75" customHeight="1">
      <c r="A133" s="131" t="s">
        <v>38</v>
      </c>
      <c r="B133" s="196" t="str">
        <f>A31</f>
        <v>MÓDULO 2 – ENCARGOS E BENEFÍCIOS ANUAIS, MENSAIS E DIÁRIOS</v>
      </c>
      <c r="C133" s="196"/>
      <c r="D133" s="196"/>
      <c r="E133" s="196"/>
      <c r="F133" s="196"/>
      <c r="G133" s="196"/>
      <c r="H133" s="196"/>
      <c r="I133" s="170">
        <f>I62</f>
        <v>1764.9300000000003</v>
      </c>
    </row>
    <row r="134" spans="1:9" ht="15.75" customHeight="1">
      <c r="A134" s="131" t="s">
        <v>40</v>
      </c>
      <c r="B134" s="196" t="str">
        <f>A66</f>
        <v>MÓDULO 3 – PROVISÃO PARA RESCISÃO</v>
      </c>
      <c r="C134" s="196"/>
      <c r="D134" s="196"/>
      <c r="E134" s="196"/>
      <c r="F134" s="196"/>
      <c r="G134" s="196"/>
      <c r="H134" s="196"/>
      <c r="I134" s="170">
        <f>I73</f>
        <v>246.09999999999997</v>
      </c>
    </row>
    <row r="135" spans="1:9" ht="15.75" customHeight="1">
      <c r="A135" s="131" t="s">
        <v>42</v>
      </c>
      <c r="B135" s="196" t="str">
        <f>A78</f>
        <v>MÓDULO 4 – CUSTO DE REPOSIÇÃO DO PROFISSIONAL AUSENTE</v>
      </c>
      <c r="C135" s="196"/>
      <c r="D135" s="196"/>
      <c r="E135" s="196"/>
      <c r="F135" s="196"/>
      <c r="G135" s="196"/>
      <c r="H135" s="196"/>
      <c r="I135" s="170">
        <f>I96</f>
        <v>72.72</v>
      </c>
    </row>
    <row r="136" spans="1:9" ht="15.75" customHeight="1">
      <c r="A136" s="131" t="s">
        <v>65</v>
      </c>
      <c r="B136" s="196" t="str">
        <f>A98</f>
        <v>MÓDULO 5 – INSUMOS DIVERSOS</v>
      </c>
      <c r="C136" s="196"/>
      <c r="D136" s="196"/>
      <c r="E136" s="196"/>
      <c r="F136" s="196"/>
      <c r="G136" s="196"/>
      <c r="H136" s="196"/>
      <c r="I136" s="170">
        <f>I104</f>
        <v>147.95750000000001</v>
      </c>
    </row>
    <row r="137" spans="1:9" ht="15.75" customHeight="1">
      <c r="A137" s="195" t="s">
        <v>169</v>
      </c>
      <c r="B137" s="195"/>
      <c r="C137" s="195"/>
      <c r="D137" s="195"/>
      <c r="E137" s="195"/>
      <c r="F137" s="195"/>
      <c r="G137" s="195"/>
      <c r="H137" s="195"/>
      <c r="I137" s="144">
        <f>SUM(I132:I136)</f>
        <v>4007.6675</v>
      </c>
    </row>
    <row r="138" spans="1:9" ht="15.75" customHeight="1">
      <c r="A138" s="131" t="s">
        <v>67</v>
      </c>
      <c r="B138" s="196" t="str">
        <f>A111</f>
        <v>MÓDULO 6 – CUSTOS INDIRETOS, TRIBUTOS E LUCRO</v>
      </c>
      <c r="C138" s="196"/>
      <c r="D138" s="196"/>
      <c r="E138" s="196"/>
      <c r="F138" s="196"/>
      <c r="G138" s="196"/>
      <c r="H138" s="196"/>
      <c r="I138" s="170">
        <f>I119</f>
        <v>467.68</v>
      </c>
    </row>
    <row r="139" spans="1:9" ht="15.75" customHeight="1">
      <c r="A139" s="195" t="s">
        <v>170</v>
      </c>
      <c r="B139" s="195"/>
      <c r="C139" s="195"/>
      <c r="D139" s="195"/>
      <c r="E139" s="195"/>
      <c r="F139" s="195"/>
      <c r="G139" s="195"/>
      <c r="H139" s="195"/>
      <c r="I139" s="144">
        <f>SUM(I137:I138)</f>
        <v>4475.3474999999999</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997"/>
  <sheetViews>
    <sheetView topLeftCell="A94"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176</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6.25" customHeight="1">
      <c r="A13" s="198" t="s">
        <v>48</v>
      </c>
      <c r="B13" s="198"/>
      <c r="C13" s="199" t="s">
        <v>11</v>
      </c>
      <c r="D13" s="199"/>
      <c r="E13" s="200">
        <v>1</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16</v>
      </c>
      <c r="J15" s="141"/>
    </row>
    <row r="16" spans="1:10" ht="14.4">
      <c r="A16" s="131">
        <v>2</v>
      </c>
      <c r="B16" s="196" t="s">
        <v>51</v>
      </c>
      <c r="C16" s="196"/>
      <c r="D16" s="196"/>
      <c r="E16" s="196"/>
      <c r="F16" s="196"/>
      <c r="G16" s="196"/>
      <c r="H16" s="196"/>
      <c r="I16" s="131" t="s">
        <v>17</v>
      </c>
    </row>
    <row r="17" spans="1:9" ht="14.4">
      <c r="A17" s="131">
        <v>3</v>
      </c>
      <c r="B17" s="196" t="s">
        <v>52</v>
      </c>
      <c r="C17" s="196"/>
      <c r="D17" s="196"/>
      <c r="E17" s="196"/>
      <c r="F17" s="196"/>
      <c r="G17" s="196"/>
      <c r="H17" s="196"/>
      <c r="I17" s="142">
        <v>1775.96</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1775.96</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1775.96</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147.94</v>
      </c>
    </row>
    <row r="34" spans="1:9" ht="15.75" customHeight="1">
      <c r="A34" s="130" t="s">
        <v>38</v>
      </c>
      <c r="B34" s="196" t="s">
        <v>73</v>
      </c>
      <c r="C34" s="196"/>
      <c r="D34" s="196"/>
      <c r="E34" s="196"/>
      <c r="F34" s="196"/>
      <c r="G34" s="196"/>
      <c r="H34" s="137">
        <v>0.121</v>
      </c>
      <c r="I34" s="145">
        <f>ROUND(I29*H34,2)</f>
        <v>214.89</v>
      </c>
    </row>
    <row r="35" spans="1:9" ht="15.75" customHeight="1">
      <c r="A35" s="195" t="s">
        <v>74</v>
      </c>
      <c r="B35" s="195"/>
      <c r="C35" s="195"/>
      <c r="D35" s="195"/>
      <c r="E35" s="195"/>
      <c r="F35" s="195"/>
      <c r="G35" s="195"/>
      <c r="H35" s="138">
        <f>SUM(H33:H34)</f>
        <v>0.20430000000000001</v>
      </c>
      <c r="I35" s="144">
        <f>SUM(I33:I34)</f>
        <v>362.83</v>
      </c>
    </row>
    <row r="36" spans="1:9" ht="15.75" customHeight="1">
      <c r="A36" s="211" t="s">
        <v>75</v>
      </c>
      <c r="B36" s="211"/>
      <c r="C36" s="211"/>
      <c r="D36" s="211"/>
      <c r="E36" s="211"/>
      <c r="F36" s="211"/>
      <c r="G36" s="204" t="s">
        <v>76</v>
      </c>
      <c r="H36" s="204"/>
      <c r="I36" s="146">
        <f>I29</f>
        <v>1775.96</v>
      </c>
    </row>
    <row r="37" spans="1:9" ht="15.75" customHeight="1">
      <c r="A37" s="211"/>
      <c r="B37" s="211"/>
      <c r="C37" s="211"/>
      <c r="D37" s="211"/>
      <c r="E37" s="211"/>
      <c r="F37" s="211"/>
      <c r="G37" s="204" t="s">
        <v>77</v>
      </c>
      <c r="H37" s="204"/>
      <c r="I37" s="146">
        <f>I35</f>
        <v>362.83</v>
      </c>
    </row>
    <row r="38" spans="1:9" ht="15.75" customHeight="1">
      <c r="A38" s="211"/>
      <c r="B38" s="211"/>
      <c r="C38" s="211"/>
      <c r="D38" s="211"/>
      <c r="E38" s="211"/>
      <c r="F38" s="211"/>
      <c r="G38" s="205" t="s">
        <v>78</v>
      </c>
      <c r="H38" s="205"/>
      <c r="I38" s="147">
        <f>SUM(I36:I37)</f>
        <v>2138.79</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427.76</v>
      </c>
    </row>
    <row r="41" spans="1:9" ht="15.75" customHeight="1">
      <c r="A41" s="130" t="s">
        <v>38</v>
      </c>
      <c r="B41" s="196" t="s">
        <v>81</v>
      </c>
      <c r="C41" s="196"/>
      <c r="D41" s="196"/>
      <c r="E41" s="196"/>
      <c r="F41" s="196"/>
      <c r="G41" s="196"/>
      <c r="H41" s="137">
        <v>2.5000000000000001E-2</v>
      </c>
      <c r="I41" s="145">
        <f t="shared" si="0"/>
        <v>53.47</v>
      </c>
    </row>
    <row r="42" spans="1:9" ht="15.75" customHeight="1">
      <c r="A42" s="130" t="s">
        <v>40</v>
      </c>
      <c r="B42" s="196" t="s">
        <v>82</v>
      </c>
      <c r="C42" s="196"/>
      <c r="D42" s="196"/>
      <c r="E42" s="196"/>
      <c r="F42" s="196"/>
      <c r="G42" s="196"/>
      <c r="H42" s="137">
        <v>1.4999999999999999E-2</v>
      </c>
      <c r="I42" s="145">
        <f t="shared" si="0"/>
        <v>32.08</v>
      </c>
    </row>
    <row r="43" spans="1:9" ht="15.75" customHeight="1">
      <c r="A43" s="130" t="s">
        <v>42</v>
      </c>
      <c r="B43" s="196" t="s">
        <v>83</v>
      </c>
      <c r="C43" s="196"/>
      <c r="D43" s="196"/>
      <c r="E43" s="196"/>
      <c r="F43" s="196"/>
      <c r="G43" s="196"/>
      <c r="H43" s="137">
        <v>1.4999999999999999E-2</v>
      </c>
      <c r="I43" s="145">
        <f t="shared" si="0"/>
        <v>32.08</v>
      </c>
    </row>
    <row r="44" spans="1:9" ht="15.75" customHeight="1">
      <c r="A44" s="130" t="s">
        <v>65</v>
      </c>
      <c r="B44" s="196" t="s">
        <v>84</v>
      </c>
      <c r="C44" s="196"/>
      <c r="D44" s="196"/>
      <c r="E44" s="196"/>
      <c r="F44" s="196"/>
      <c r="G44" s="196"/>
      <c r="H44" s="137">
        <v>0.01</v>
      </c>
      <c r="I44" s="145">
        <f t="shared" si="0"/>
        <v>21.39</v>
      </c>
    </row>
    <row r="45" spans="1:9" ht="15.75" customHeight="1">
      <c r="A45" s="130" t="s">
        <v>67</v>
      </c>
      <c r="B45" s="196" t="s">
        <v>85</v>
      </c>
      <c r="C45" s="196"/>
      <c r="D45" s="196"/>
      <c r="E45" s="196"/>
      <c r="F45" s="196"/>
      <c r="G45" s="196"/>
      <c r="H45" s="137">
        <v>6.0000000000000001E-3</v>
      </c>
      <c r="I45" s="145">
        <f t="shared" si="0"/>
        <v>12.83</v>
      </c>
    </row>
    <row r="46" spans="1:9" ht="15.75" customHeight="1">
      <c r="A46" s="130" t="s">
        <v>86</v>
      </c>
      <c r="B46" s="196" t="s">
        <v>87</v>
      </c>
      <c r="C46" s="196"/>
      <c r="D46" s="196"/>
      <c r="E46" s="196"/>
      <c r="F46" s="196"/>
      <c r="G46" s="196"/>
      <c r="H46" s="137">
        <v>2E-3</v>
      </c>
      <c r="I46" s="145">
        <f t="shared" si="0"/>
        <v>4.28</v>
      </c>
    </row>
    <row r="47" spans="1:9" ht="15.75" customHeight="1">
      <c r="A47" s="130" t="s">
        <v>88</v>
      </c>
      <c r="B47" s="196" t="s">
        <v>89</v>
      </c>
      <c r="C47" s="196"/>
      <c r="D47" s="196"/>
      <c r="E47" s="196"/>
      <c r="F47" s="196"/>
      <c r="G47" s="196"/>
      <c r="H47" s="137">
        <v>0.08</v>
      </c>
      <c r="I47" s="145">
        <f t="shared" si="0"/>
        <v>171.1</v>
      </c>
    </row>
    <row r="48" spans="1:9" ht="15.75" customHeight="1">
      <c r="A48" s="195" t="s">
        <v>90</v>
      </c>
      <c r="B48" s="195"/>
      <c r="C48" s="195"/>
      <c r="D48" s="195"/>
      <c r="E48" s="195"/>
      <c r="F48" s="195"/>
      <c r="G48" s="195"/>
      <c r="H48" s="138">
        <f>SUM(H40:H47)</f>
        <v>0.35300000000000004</v>
      </c>
      <c r="I48" s="144">
        <f>SUM(I40:I47)</f>
        <v>754.99000000000012</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39">
        <v>5</v>
      </c>
      <c r="I51" s="148">
        <f>ROUND((H51*2*22)-0.06*I23,2)</f>
        <v>113.44</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7.7</v>
      </c>
    </row>
    <row r="55" spans="1:14" ht="15.75" customHeight="1">
      <c r="A55" s="195" t="s">
        <v>97</v>
      </c>
      <c r="B55" s="195"/>
      <c r="C55" s="195"/>
      <c r="D55" s="195"/>
      <c r="E55" s="195"/>
      <c r="F55" s="195"/>
      <c r="G55" s="195"/>
      <c r="H55" s="195"/>
      <c r="I55" s="149">
        <f>SUM(I51:I54)</f>
        <v>647.11</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362.83</v>
      </c>
    </row>
    <row r="60" spans="1:14" ht="15.75" customHeight="1">
      <c r="A60" s="130" t="s">
        <v>102</v>
      </c>
      <c r="B60" s="196" t="s">
        <v>103</v>
      </c>
      <c r="C60" s="196"/>
      <c r="D60" s="196"/>
      <c r="E60" s="196"/>
      <c r="F60" s="196"/>
      <c r="G60" s="196"/>
      <c r="H60" s="196"/>
      <c r="I60" s="145">
        <f>I48</f>
        <v>754.99000000000012</v>
      </c>
      <c r="N60" s="150"/>
    </row>
    <row r="61" spans="1:14" ht="15.75" customHeight="1">
      <c r="A61" s="130" t="s">
        <v>104</v>
      </c>
      <c r="B61" s="196" t="s">
        <v>105</v>
      </c>
      <c r="C61" s="196"/>
      <c r="D61" s="196"/>
      <c r="E61" s="196"/>
      <c r="F61" s="196"/>
      <c r="G61" s="196"/>
      <c r="H61" s="196"/>
      <c r="I61" s="145">
        <f>I55</f>
        <v>647.11</v>
      </c>
    </row>
    <row r="62" spans="1:14" ht="15.75" customHeight="1">
      <c r="A62" s="195" t="s">
        <v>106</v>
      </c>
      <c r="B62" s="195"/>
      <c r="C62" s="195"/>
      <c r="D62" s="195"/>
      <c r="E62" s="195"/>
      <c r="F62" s="195"/>
      <c r="G62" s="195"/>
      <c r="H62" s="195"/>
      <c r="I62" s="144">
        <f>SUM(I59:I61)</f>
        <v>1764.9300000000003</v>
      </c>
    </row>
    <row r="63" spans="1:14" ht="15.75" customHeight="1">
      <c r="A63" s="212" t="s">
        <v>107</v>
      </c>
      <c r="B63" s="212"/>
      <c r="C63" s="212"/>
      <c r="D63" s="212"/>
      <c r="E63" s="212"/>
      <c r="F63" s="212"/>
      <c r="G63" s="204" t="s">
        <v>76</v>
      </c>
      <c r="H63" s="204"/>
      <c r="I63" s="146">
        <f>I29</f>
        <v>1775.96</v>
      </c>
    </row>
    <row r="64" spans="1:14" ht="15.75" customHeight="1">
      <c r="A64" s="212"/>
      <c r="B64" s="212"/>
      <c r="C64" s="212"/>
      <c r="D64" s="212"/>
      <c r="E64" s="212"/>
      <c r="F64" s="212"/>
      <c r="G64" s="204" t="s">
        <v>108</v>
      </c>
      <c r="H64" s="204"/>
      <c r="I64" s="146">
        <f>I62</f>
        <v>1764.9300000000003</v>
      </c>
    </row>
    <row r="65" spans="1:14" ht="15.75" customHeight="1">
      <c r="A65" s="212"/>
      <c r="B65" s="212"/>
      <c r="C65" s="212"/>
      <c r="D65" s="212"/>
      <c r="E65" s="212"/>
      <c r="F65" s="212"/>
      <c r="G65" s="205" t="s">
        <v>78</v>
      </c>
      <c r="H65" s="205"/>
      <c r="I65" s="147">
        <f>SUM(I63:I64)</f>
        <v>3540.8900000000003</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14.87</v>
      </c>
    </row>
    <row r="69" spans="1:14" ht="15.75" customHeight="1">
      <c r="A69" s="130" t="s">
        <v>38</v>
      </c>
      <c r="B69" s="196" t="s">
        <v>112</v>
      </c>
      <c r="C69" s="196"/>
      <c r="D69" s="196"/>
      <c r="E69" s="196"/>
      <c r="F69" s="196"/>
      <c r="G69" s="196"/>
      <c r="H69" s="137">
        <f>TRUNC(H68*H47,4)</f>
        <v>2.9999999999999997E-4</v>
      </c>
      <c r="I69" s="145">
        <f>ROUND(H69*$I$65,2)</f>
        <v>1.06</v>
      </c>
      <c r="L69" s="162"/>
    </row>
    <row r="70" spans="1:14" ht="15.75" customHeight="1">
      <c r="A70" s="130" t="s">
        <v>40</v>
      </c>
      <c r="B70" s="196" t="s">
        <v>113</v>
      </c>
      <c r="C70" s="196"/>
      <c r="D70" s="196"/>
      <c r="E70" s="196"/>
      <c r="F70" s="196"/>
      <c r="G70" s="196"/>
      <c r="H70" s="137">
        <f>ROUND(((7/30)/12)*95%,4)</f>
        <v>1.8499999999999999E-2</v>
      </c>
      <c r="I70" s="145">
        <f>ROUND(H70*$I$65,2)</f>
        <v>65.510000000000005</v>
      </c>
    </row>
    <row r="71" spans="1:14" ht="15.75" customHeight="1">
      <c r="A71" s="151" t="s">
        <v>42</v>
      </c>
      <c r="B71" s="207" t="s">
        <v>114</v>
      </c>
      <c r="C71" s="207"/>
      <c r="D71" s="207"/>
      <c r="E71" s="207"/>
      <c r="F71" s="207"/>
      <c r="G71" s="207"/>
      <c r="H71" s="137">
        <f>ROUND(H70*H48,4)</f>
        <v>6.4999999999999997E-3</v>
      </c>
      <c r="I71" s="145">
        <f>ROUND(H71*$I$65,2)</f>
        <v>23.02</v>
      </c>
      <c r="L71" s="163"/>
    </row>
    <row r="72" spans="1:14" ht="15.75" customHeight="1">
      <c r="A72" s="130" t="s">
        <v>65</v>
      </c>
      <c r="B72" s="196" t="s">
        <v>115</v>
      </c>
      <c r="C72" s="196"/>
      <c r="D72" s="196"/>
      <c r="E72" s="196"/>
      <c r="F72" s="196"/>
      <c r="G72" s="196"/>
      <c r="H72" s="137">
        <v>0.04</v>
      </c>
      <c r="I72" s="145">
        <f>ROUND(H72*$I$65,2)</f>
        <v>141.63999999999999</v>
      </c>
    </row>
    <row r="73" spans="1:14" ht="15.75" customHeight="1">
      <c r="A73" s="195" t="s">
        <v>116</v>
      </c>
      <c r="B73" s="195"/>
      <c r="C73" s="195"/>
      <c r="D73" s="195"/>
      <c r="E73" s="195"/>
      <c r="F73" s="195"/>
      <c r="G73" s="195"/>
      <c r="H73" s="138">
        <f>SUM(H68:H72)</f>
        <v>6.9500000000000006E-2</v>
      </c>
      <c r="I73" s="144">
        <f>SUM(I68:I72)</f>
        <v>246.09999999999997</v>
      </c>
    </row>
    <row r="74" spans="1:14" ht="15.75" customHeight="1">
      <c r="A74" s="213" t="s">
        <v>117</v>
      </c>
      <c r="B74" s="213"/>
      <c r="C74" s="213"/>
      <c r="D74" s="213"/>
      <c r="E74" s="213"/>
      <c r="F74" s="213"/>
      <c r="G74" s="204" t="s">
        <v>76</v>
      </c>
      <c r="H74" s="204"/>
      <c r="I74" s="146">
        <f>I29</f>
        <v>1775.96</v>
      </c>
    </row>
    <row r="75" spans="1:14" ht="15.75" customHeight="1">
      <c r="A75" s="213"/>
      <c r="B75" s="213"/>
      <c r="C75" s="213"/>
      <c r="D75" s="213"/>
      <c r="E75" s="213"/>
      <c r="F75" s="213"/>
      <c r="G75" s="204" t="s">
        <v>108</v>
      </c>
      <c r="H75" s="204"/>
      <c r="I75" s="146">
        <f>I62</f>
        <v>1764.9300000000003</v>
      </c>
    </row>
    <row r="76" spans="1:14" ht="15.75" customHeight="1">
      <c r="A76" s="213"/>
      <c r="B76" s="213"/>
      <c r="C76" s="213"/>
      <c r="D76" s="213"/>
      <c r="E76" s="213"/>
      <c r="F76" s="213"/>
      <c r="G76" s="204" t="s">
        <v>118</v>
      </c>
      <c r="H76" s="204"/>
      <c r="I76" s="146">
        <f>I73</f>
        <v>246.09999999999997</v>
      </c>
      <c r="N76" s="164"/>
    </row>
    <row r="77" spans="1:14" ht="15.75" customHeight="1">
      <c r="A77" s="213"/>
      <c r="B77" s="213"/>
      <c r="C77" s="213"/>
      <c r="D77" s="213"/>
      <c r="E77" s="213"/>
      <c r="F77" s="213"/>
      <c r="G77" s="205" t="s">
        <v>78</v>
      </c>
      <c r="H77" s="205"/>
      <c r="I77" s="147">
        <f>SUM(I74:I76)</f>
        <v>3786.9900000000002</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35.22</v>
      </c>
    </row>
    <row r="81" spans="1:12" ht="15.75" customHeight="1">
      <c r="A81" s="130" t="s">
        <v>38</v>
      </c>
      <c r="B81" s="196" t="s">
        <v>122</v>
      </c>
      <c r="C81" s="196"/>
      <c r="D81" s="196"/>
      <c r="E81" s="196"/>
      <c r="F81" s="196"/>
      <c r="G81" s="196"/>
      <c r="H81" s="137">
        <f>ROUND((2/30)/12,4)</f>
        <v>5.5999999999999999E-3</v>
      </c>
      <c r="I81" s="145">
        <f t="shared" si="1"/>
        <v>21.21</v>
      </c>
      <c r="L81" s="164"/>
    </row>
    <row r="82" spans="1:12" ht="15.75" customHeight="1">
      <c r="A82" s="130" t="s">
        <v>40</v>
      </c>
      <c r="B82" s="196" t="s">
        <v>123</v>
      </c>
      <c r="C82" s="196"/>
      <c r="D82" s="196"/>
      <c r="E82" s="196"/>
      <c r="F82" s="196"/>
      <c r="G82" s="196"/>
      <c r="H82" s="137">
        <f>ROUND(((5/30)/12)*2%,4)</f>
        <v>2.9999999999999997E-4</v>
      </c>
      <c r="I82" s="145">
        <f t="shared" si="1"/>
        <v>1.1399999999999999</v>
      </c>
      <c r="K82" s="164"/>
    </row>
    <row r="83" spans="1:12" ht="15.75" customHeight="1">
      <c r="A83" s="130" t="s">
        <v>42</v>
      </c>
      <c r="B83" s="196" t="s">
        <v>124</v>
      </c>
      <c r="C83" s="196"/>
      <c r="D83" s="196"/>
      <c r="E83" s="196"/>
      <c r="F83" s="196"/>
      <c r="G83" s="196"/>
      <c r="H83" s="137">
        <f>ROUND(((15/30)/12)*8%,4)</f>
        <v>3.3E-3</v>
      </c>
      <c r="I83" s="145">
        <f t="shared" si="1"/>
        <v>12.5</v>
      </c>
    </row>
    <row r="84" spans="1:12" ht="15.75" customHeight="1">
      <c r="A84" s="130" t="s">
        <v>65</v>
      </c>
      <c r="B84" s="196" t="s">
        <v>125</v>
      </c>
      <c r="C84" s="196"/>
      <c r="D84" s="196"/>
      <c r="E84" s="196"/>
      <c r="F84" s="196"/>
      <c r="G84" s="196"/>
      <c r="H84" s="137">
        <f>ROUND(((1+1/3)/12*4/12)*2%,4)</f>
        <v>6.9999999999999999E-4</v>
      </c>
      <c r="I84" s="145">
        <f t="shared" si="1"/>
        <v>2.65</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72.72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72.72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72.72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f>EPIS!K57</f>
        <v>30.137499999999999</v>
      </c>
    </row>
    <row r="102" spans="1:9" ht="15.75" customHeight="1">
      <c r="A102" s="152" t="s">
        <v>40</v>
      </c>
      <c r="B102" s="202" t="s">
        <v>142</v>
      </c>
      <c r="C102" s="202"/>
      <c r="D102" s="202"/>
      <c r="E102" s="202"/>
      <c r="F102" s="202"/>
      <c r="G102" s="202"/>
      <c r="H102" s="153" t="s">
        <v>94</v>
      </c>
      <c r="I102" s="165">
        <f>UNIFORMES!K45</f>
        <v>29.214166666666699</v>
      </c>
    </row>
    <row r="103" spans="1:9" ht="15.75" customHeight="1">
      <c r="A103" s="152" t="s">
        <v>42</v>
      </c>
      <c r="B103" s="202" t="s">
        <v>143</v>
      </c>
      <c r="C103" s="202"/>
      <c r="D103" s="202"/>
      <c r="E103" s="202"/>
      <c r="F103" s="202"/>
      <c r="G103" s="202"/>
      <c r="H103" s="154" t="s">
        <v>94</v>
      </c>
      <c r="I103" s="145">
        <f>'G2-FERRAMENTAS E EQUIPAMENTOS'!N57</f>
        <v>42.295000000000002</v>
      </c>
    </row>
    <row r="104" spans="1:9" ht="15.75" customHeight="1">
      <c r="A104" s="195" t="s">
        <v>144</v>
      </c>
      <c r="B104" s="195"/>
      <c r="C104" s="195"/>
      <c r="D104" s="195"/>
      <c r="E104" s="195"/>
      <c r="F104" s="195"/>
      <c r="G104" s="195"/>
      <c r="H104" s="138" t="s">
        <v>94</v>
      </c>
      <c r="I104" s="144">
        <f>SUM(I100:I103)</f>
        <v>101.646666666667</v>
      </c>
    </row>
    <row r="105" spans="1:9" ht="15.75" customHeight="1">
      <c r="A105" s="213" t="s">
        <v>145</v>
      </c>
      <c r="B105" s="213"/>
      <c r="C105" s="213"/>
      <c r="D105" s="213"/>
      <c r="E105" s="213"/>
      <c r="F105" s="213"/>
      <c r="G105" s="204" t="s">
        <v>76</v>
      </c>
      <c r="H105" s="204"/>
      <c r="I105" s="146">
        <f>I29</f>
        <v>1775.96</v>
      </c>
    </row>
    <row r="106" spans="1:9" ht="15.75" customHeight="1">
      <c r="A106" s="213"/>
      <c r="B106" s="213"/>
      <c r="C106" s="213"/>
      <c r="D106" s="213"/>
      <c r="E106" s="213"/>
      <c r="F106" s="213"/>
      <c r="G106" s="204" t="s">
        <v>108</v>
      </c>
      <c r="H106" s="204"/>
      <c r="I106" s="146">
        <f>I62</f>
        <v>1764.9300000000003</v>
      </c>
    </row>
    <row r="107" spans="1:9" ht="15.75" customHeight="1">
      <c r="A107" s="213"/>
      <c r="B107" s="213"/>
      <c r="C107" s="213"/>
      <c r="D107" s="213"/>
      <c r="E107" s="213"/>
      <c r="F107" s="213"/>
      <c r="G107" s="204" t="s">
        <v>118</v>
      </c>
      <c r="H107" s="204"/>
      <c r="I107" s="146">
        <f>I73</f>
        <v>246.09999999999997</v>
      </c>
    </row>
    <row r="108" spans="1:9" ht="15.75" customHeight="1">
      <c r="A108" s="213"/>
      <c r="B108" s="213"/>
      <c r="C108" s="213"/>
      <c r="D108" s="213"/>
      <c r="E108" s="213"/>
      <c r="F108" s="213"/>
      <c r="G108" s="204" t="s">
        <v>146</v>
      </c>
      <c r="H108" s="204"/>
      <c r="I108" s="146">
        <f>I96</f>
        <v>72.72</v>
      </c>
    </row>
    <row r="109" spans="1:9" ht="15.75" customHeight="1">
      <c r="A109" s="213"/>
      <c r="B109" s="213"/>
      <c r="C109" s="213"/>
      <c r="D109" s="213"/>
      <c r="E109" s="213"/>
      <c r="F109" s="213"/>
      <c r="G109" s="204" t="s">
        <v>147</v>
      </c>
      <c r="H109" s="204"/>
      <c r="I109" s="146">
        <f>I104</f>
        <v>101.646666666667</v>
      </c>
    </row>
    <row r="110" spans="1:9" ht="15.75" customHeight="1">
      <c r="A110" s="213"/>
      <c r="B110" s="213"/>
      <c r="C110" s="213"/>
      <c r="D110" s="213"/>
      <c r="E110" s="213"/>
      <c r="F110" s="213"/>
      <c r="G110" s="205" t="s">
        <v>78</v>
      </c>
      <c r="H110" s="205"/>
      <c r="I110" s="147">
        <f>SUM(I105:I109)</f>
        <v>3961.356666666667</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39.61</v>
      </c>
    </row>
    <row r="114" spans="1:9" ht="15.75" customHeight="1">
      <c r="A114" s="130" t="s">
        <v>38</v>
      </c>
      <c r="B114" s="196" t="s">
        <v>151</v>
      </c>
      <c r="C114" s="196"/>
      <c r="D114" s="196"/>
      <c r="E114" s="196"/>
      <c r="F114" s="196"/>
      <c r="G114" s="196"/>
      <c r="H114" s="155">
        <v>0.01</v>
      </c>
      <c r="I114" s="145">
        <f>ROUND(H114*(I110+I113),2)</f>
        <v>40.01</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28.75</v>
      </c>
    </row>
    <row r="117" spans="1:9" ht="15.75" customHeight="1">
      <c r="A117" s="130" t="s">
        <v>155</v>
      </c>
      <c r="B117" s="196" t="s">
        <v>156</v>
      </c>
      <c r="C117" s="196"/>
      <c r="D117" s="196"/>
      <c r="E117" s="196"/>
      <c r="F117" s="196"/>
      <c r="G117" s="196"/>
      <c r="H117" s="155">
        <v>0.03</v>
      </c>
      <c r="I117" s="145">
        <f>ROUND($I$126*H117,2)</f>
        <v>132.71</v>
      </c>
    </row>
    <row r="118" spans="1:9" ht="15.75" customHeight="1">
      <c r="A118" s="130" t="s">
        <v>157</v>
      </c>
      <c r="B118" s="196" t="s">
        <v>158</v>
      </c>
      <c r="C118" s="196"/>
      <c r="D118" s="196"/>
      <c r="E118" s="196"/>
      <c r="F118" s="196"/>
      <c r="G118" s="196"/>
      <c r="H118" s="155">
        <v>0.05</v>
      </c>
      <c r="I118" s="145">
        <f>ROUND($I$126*H118,2)</f>
        <v>221.18</v>
      </c>
    </row>
    <row r="119" spans="1:9" ht="15.75" customHeight="1">
      <c r="A119" s="195" t="s">
        <v>159</v>
      </c>
      <c r="B119" s="195"/>
      <c r="C119" s="195"/>
      <c r="D119" s="195"/>
      <c r="E119" s="195"/>
      <c r="F119" s="195"/>
      <c r="G119" s="195"/>
      <c r="H119" s="156">
        <f>SUM(H113:H118)</f>
        <v>0.1065</v>
      </c>
      <c r="I119" s="144">
        <f>SUM(I113:I118)</f>
        <v>462.26</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4040.9766666666674</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4423.62</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382.64333333333252</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1775.96</v>
      </c>
    </row>
    <row r="133" spans="1:9" ht="15.75" customHeight="1">
      <c r="A133" s="131" t="s">
        <v>38</v>
      </c>
      <c r="B133" s="196" t="str">
        <f>A31</f>
        <v>MÓDULO 2 – ENCARGOS E BENEFÍCIOS ANUAIS, MENSAIS E DIÁRIOS</v>
      </c>
      <c r="C133" s="196"/>
      <c r="D133" s="196"/>
      <c r="E133" s="196"/>
      <c r="F133" s="196"/>
      <c r="G133" s="196"/>
      <c r="H133" s="196"/>
      <c r="I133" s="170">
        <f>I62</f>
        <v>1764.9300000000003</v>
      </c>
    </row>
    <row r="134" spans="1:9" ht="15.75" customHeight="1">
      <c r="A134" s="131" t="s">
        <v>40</v>
      </c>
      <c r="B134" s="196" t="str">
        <f>A66</f>
        <v>MÓDULO 3 – PROVISÃO PARA RESCISÃO</v>
      </c>
      <c r="C134" s="196"/>
      <c r="D134" s="196"/>
      <c r="E134" s="196"/>
      <c r="F134" s="196"/>
      <c r="G134" s="196"/>
      <c r="H134" s="196"/>
      <c r="I134" s="170">
        <f>I73</f>
        <v>246.09999999999997</v>
      </c>
    </row>
    <row r="135" spans="1:9" ht="15.75" customHeight="1">
      <c r="A135" s="131" t="s">
        <v>42</v>
      </c>
      <c r="B135" s="196" t="str">
        <f>A78</f>
        <v>MÓDULO 4 – CUSTO DE REPOSIÇÃO DO PROFISSIONAL AUSENTE</v>
      </c>
      <c r="C135" s="196"/>
      <c r="D135" s="196"/>
      <c r="E135" s="196"/>
      <c r="F135" s="196"/>
      <c r="G135" s="196"/>
      <c r="H135" s="196"/>
      <c r="I135" s="170">
        <f>I96</f>
        <v>72.72</v>
      </c>
    </row>
    <row r="136" spans="1:9" ht="15.75" customHeight="1">
      <c r="A136" s="131" t="s">
        <v>65</v>
      </c>
      <c r="B136" s="196" t="str">
        <f>A98</f>
        <v>MÓDULO 5 – INSUMOS DIVERSOS</v>
      </c>
      <c r="C136" s="196"/>
      <c r="D136" s="196"/>
      <c r="E136" s="196"/>
      <c r="F136" s="196"/>
      <c r="G136" s="196"/>
      <c r="H136" s="196"/>
      <c r="I136" s="170">
        <f>I104</f>
        <v>101.646666666667</v>
      </c>
    </row>
    <row r="137" spans="1:9" ht="15.75" customHeight="1">
      <c r="A137" s="195" t="s">
        <v>169</v>
      </c>
      <c r="B137" s="195"/>
      <c r="C137" s="195"/>
      <c r="D137" s="195"/>
      <c r="E137" s="195"/>
      <c r="F137" s="195"/>
      <c r="G137" s="195"/>
      <c r="H137" s="195"/>
      <c r="I137" s="144">
        <f>SUM(I132:I136)</f>
        <v>3961.356666666667</v>
      </c>
    </row>
    <row r="138" spans="1:9" ht="15.75" customHeight="1">
      <c r="A138" s="131" t="s">
        <v>67</v>
      </c>
      <c r="B138" s="196" t="str">
        <f>A111</f>
        <v>MÓDULO 6 – CUSTOS INDIRETOS, TRIBUTOS E LUCRO</v>
      </c>
      <c r="C138" s="196"/>
      <c r="D138" s="196"/>
      <c r="E138" s="196"/>
      <c r="F138" s="196"/>
      <c r="G138" s="196"/>
      <c r="H138" s="196"/>
      <c r="I138" s="170">
        <f>I119</f>
        <v>462.26</v>
      </c>
    </row>
    <row r="139" spans="1:9" ht="15.75" customHeight="1">
      <c r="A139" s="195" t="s">
        <v>170</v>
      </c>
      <c r="B139" s="195"/>
      <c r="C139" s="195"/>
      <c r="D139" s="195"/>
      <c r="E139" s="195"/>
      <c r="F139" s="195"/>
      <c r="G139" s="195"/>
      <c r="H139" s="195"/>
      <c r="I139" s="144">
        <f>SUM(I137:I138)</f>
        <v>4423.6166666666668</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97"/>
  <sheetViews>
    <sheetView topLeftCell="A88"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177</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6.25" customHeight="1">
      <c r="A13" s="198" t="s">
        <v>48</v>
      </c>
      <c r="B13" s="198"/>
      <c r="C13" s="199" t="s">
        <v>11</v>
      </c>
      <c r="D13" s="199"/>
      <c r="E13" s="200">
        <v>5</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72" t="s">
        <v>178</v>
      </c>
      <c r="J15" s="141"/>
    </row>
    <row r="16" spans="1:10" ht="14.4">
      <c r="A16" s="131">
        <v>2</v>
      </c>
      <c r="B16" s="196" t="s">
        <v>51</v>
      </c>
      <c r="C16" s="196"/>
      <c r="D16" s="196"/>
      <c r="E16" s="196"/>
      <c r="F16" s="196"/>
      <c r="G16" s="196"/>
      <c r="H16" s="196"/>
      <c r="I16" s="131" t="s">
        <v>24</v>
      </c>
    </row>
    <row r="17" spans="1:9" ht="14.4">
      <c r="A17" s="131">
        <v>3</v>
      </c>
      <c r="B17" s="196" t="s">
        <v>52</v>
      </c>
      <c r="C17" s="196"/>
      <c r="D17" s="196"/>
      <c r="E17" s="196"/>
      <c r="F17" s="196"/>
      <c r="G17" s="196"/>
      <c r="H17" s="196"/>
      <c r="I17" s="142">
        <v>2020.11</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2020.11</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2020.11</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168.28</v>
      </c>
    </row>
    <row r="34" spans="1:9" ht="15.75" customHeight="1">
      <c r="A34" s="130" t="s">
        <v>38</v>
      </c>
      <c r="B34" s="196" t="s">
        <v>73</v>
      </c>
      <c r="C34" s="196"/>
      <c r="D34" s="196"/>
      <c r="E34" s="196"/>
      <c r="F34" s="196"/>
      <c r="G34" s="196"/>
      <c r="H34" s="137">
        <v>0.121</v>
      </c>
      <c r="I34" s="145">
        <f>ROUND(I29*H34,2)</f>
        <v>244.43</v>
      </c>
    </row>
    <row r="35" spans="1:9" ht="15.75" customHeight="1">
      <c r="A35" s="195" t="s">
        <v>74</v>
      </c>
      <c r="B35" s="195"/>
      <c r="C35" s="195"/>
      <c r="D35" s="195"/>
      <c r="E35" s="195"/>
      <c r="F35" s="195"/>
      <c r="G35" s="195"/>
      <c r="H35" s="138">
        <f>SUM(H33:H34)</f>
        <v>0.20430000000000001</v>
      </c>
      <c r="I35" s="144">
        <f>SUM(I33:I34)</f>
        <v>412.71</v>
      </c>
    </row>
    <row r="36" spans="1:9" ht="15.75" customHeight="1">
      <c r="A36" s="211" t="s">
        <v>75</v>
      </c>
      <c r="B36" s="211"/>
      <c r="C36" s="211"/>
      <c r="D36" s="211"/>
      <c r="E36" s="211"/>
      <c r="F36" s="211"/>
      <c r="G36" s="204" t="s">
        <v>76</v>
      </c>
      <c r="H36" s="204"/>
      <c r="I36" s="146">
        <f>I29</f>
        <v>2020.11</v>
      </c>
    </row>
    <row r="37" spans="1:9" ht="15.75" customHeight="1">
      <c r="A37" s="211"/>
      <c r="B37" s="211"/>
      <c r="C37" s="211"/>
      <c r="D37" s="211"/>
      <c r="E37" s="211"/>
      <c r="F37" s="211"/>
      <c r="G37" s="204" t="s">
        <v>77</v>
      </c>
      <c r="H37" s="204"/>
      <c r="I37" s="146">
        <f>I35</f>
        <v>412.71</v>
      </c>
    </row>
    <row r="38" spans="1:9" ht="15.75" customHeight="1">
      <c r="A38" s="211"/>
      <c r="B38" s="211"/>
      <c r="C38" s="211"/>
      <c r="D38" s="211"/>
      <c r="E38" s="211"/>
      <c r="F38" s="211"/>
      <c r="G38" s="205" t="s">
        <v>78</v>
      </c>
      <c r="H38" s="205"/>
      <c r="I38" s="147">
        <f>SUM(I36:I37)</f>
        <v>2432.8200000000002</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486.56</v>
      </c>
    </row>
    <row r="41" spans="1:9" ht="15.75" customHeight="1">
      <c r="A41" s="130" t="s">
        <v>38</v>
      </c>
      <c r="B41" s="196" t="s">
        <v>81</v>
      </c>
      <c r="C41" s="196"/>
      <c r="D41" s="196"/>
      <c r="E41" s="196"/>
      <c r="F41" s="196"/>
      <c r="G41" s="196"/>
      <c r="H41" s="137">
        <v>2.5000000000000001E-2</v>
      </c>
      <c r="I41" s="145">
        <f t="shared" si="0"/>
        <v>60.82</v>
      </c>
    </row>
    <row r="42" spans="1:9" ht="15.75" customHeight="1">
      <c r="A42" s="130" t="s">
        <v>40</v>
      </c>
      <c r="B42" s="196" t="s">
        <v>82</v>
      </c>
      <c r="C42" s="196"/>
      <c r="D42" s="196"/>
      <c r="E42" s="196"/>
      <c r="F42" s="196"/>
      <c r="G42" s="196"/>
      <c r="H42" s="137">
        <v>1.4999999999999999E-2</v>
      </c>
      <c r="I42" s="145">
        <f t="shared" si="0"/>
        <v>36.49</v>
      </c>
    </row>
    <row r="43" spans="1:9" ht="15.75" customHeight="1">
      <c r="A43" s="130" t="s">
        <v>42</v>
      </c>
      <c r="B43" s="196" t="s">
        <v>83</v>
      </c>
      <c r="C43" s="196"/>
      <c r="D43" s="196"/>
      <c r="E43" s="196"/>
      <c r="F43" s="196"/>
      <c r="G43" s="196"/>
      <c r="H43" s="137">
        <v>1.4999999999999999E-2</v>
      </c>
      <c r="I43" s="145">
        <f t="shared" si="0"/>
        <v>36.49</v>
      </c>
    </row>
    <row r="44" spans="1:9" ht="15.75" customHeight="1">
      <c r="A44" s="130" t="s">
        <v>65</v>
      </c>
      <c r="B44" s="196" t="s">
        <v>84</v>
      </c>
      <c r="C44" s="196"/>
      <c r="D44" s="196"/>
      <c r="E44" s="196"/>
      <c r="F44" s="196"/>
      <c r="G44" s="196"/>
      <c r="H44" s="137">
        <v>0.01</v>
      </c>
      <c r="I44" s="145">
        <f t="shared" si="0"/>
        <v>24.33</v>
      </c>
    </row>
    <row r="45" spans="1:9" ht="15.75" customHeight="1">
      <c r="A45" s="130" t="s">
        <v>67</v>
      </c>
      <c r="B45" s="196" t="s">
        <v>85</v>
      </c>
      <c r="C45" s="196"/>
      <c r="D45" s="196"/>
      <c r="E45" s="196"/>
      <c r="F45" s="196"/>
      <c r="G45" s="196"/>
      <c r="H45" s="137">
        <v>6.0000000000000001E-3</v>
      </c>
      <c r="I45" s="145">
        <f t="shared" si="0"/>
        <v>14.6</v>
      </c>
    </row>
    <row r="46" spans="1:9" ht="15.75" customHeight="1">
      <c r="A46" s="130" t="s">
        <v>86</v>
      </c>
      <c r="B46" s="196" t="s">
        <v>87</v>
      </c>
      <c r="C46" s="196"/>
      <c r="D46" s="196"/>
      <c r="E46" s="196"/>
      <c r="F46" s="196"/>
      <c r="G46" s="196"/>
      <c r="H46" s="137">
        <v>2E-3</v>
      </c>
      <c r="I46" s="145">
        <f t="shared" si="0"/>
        <v>4.87</v>
      </c>
    </row>
    <row r="47" spans="1:9" ht="15.75" customHeight="1">
      <c r="A47" s="130" t="s">
        <v>88</v>
      </c>
      <c r="B47" s="196" t="s">
        <v>89</v>
      </c>
      <c r="C47" s="196"/>
      <c r="D47" s="196"/>
      <c r="E47" s="196"/>
      <c r="F47" s="196"/>
      <c r="G47" s="196"/>
      <c r="H47" s="137">
        <v>0.08</v>
      </c>
      <c r="I47" s="145">
        <f t="shared" si="0"/>
        <v>194.63</v>
      </c>
    </row>
    <row r="48" spans="1:9" ht="15.75" customHeight="1">
      <c r="A48" s="195" t="s">
        <v>90</v>
      </c>
      <c r="B48" s="195"/>
      <c r="C48" s="195"/>
      <c r="D48" s="195"/>
      <c r="E48" s="195"/>
      <c r="F48" s="195"/>
      <c r="G48" s="195"/>
      <c r="H48" s="138">
        <f>SUM(H40:H47)</f>
        <v>0.35300000000000004</v>
      </c>
      <c r="I48" s="144">
        <f>SUM(I40:I47)</f>
        <v>858.79000000000008</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71">
        <v>5</v>
      </c>
      <c r="I51" s="143">
        <f>ROUND((H51*2*22)-0.06*I23,2)</f>
        <v>98.79</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8.75</v>
      </c>
    </row>
    <row r="55" spans="1:14" ht="15.75" customHeight="1">
      <c r="A55" s="195" t="s">
        <v>97</v>
      </c>
      <c r="B55" s="195"/>
      <c r="C55" s="195"/>
      <c r="D55" s="195"/>
      <c r="E55" s="195"/>
      <c r="F55" s="195"/>
      <c r="G55" s="195"/>
      <c r="H55" s="195"/>
      <c r="I55" s="149">
        <f>SUM(I51:I54)</f>
        <v>633.51</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4" t="s">
        <v>101</v>
      </c>
      <c r="C59" s="194"/>
      <c r="D59" s="194"/>
      <c r="E59" s="194"/>
      <c r="F59" s="194"/>
      <c r="G59" s="194"/>
      <c r="H59" s="194"/>
      <c r="I59" s="145">
        <f>I35</f>
        <v>412.71</v>
      </c>
    </row>
    <row r="60" spans="1:14" ht="15.75" customHeight="1">
      <c r="A60" s="130" t="s">
        <v>102</v>
      </c>
      <c r="B60" s="194" t="s">
        <v>103</v>
      </c>
      <c r="C60" s="194"/>
      <c r="D60" s="194"/>
      <c r="E60" s="194"/>
      <c r="F60" s="194"/>
      <c r="G60" s="194"/>
      <c r="H60" s="194"/>
      <c r="I60" s="145">
        <f>I48</f>
        <v>858.79000000000008</v>
      </c>
      <c r="N60" s="150"/>
    </row>
    <row r="61" spans="1:14" ht="15.75" customHeight="1">
      <c r="A61" s="130" t="s">
        <v>104</v>
      </c>
      <c r="B61" s="194" t="s">
        <v>105</v>
      </c>
      <c r="C61" s="194"/>
      <c r="D61" s="194"/>
      <c r="E61" s="194"/>
      <c r="F61" s="194"/>
      <c r="G61" s="194"/>
      <c r="H61" s="194"/>
      <c r="I61" s="145">
        <f>I55</f>
        <v>633.51</v>
      </c>
    </row>
    <row r="62" spans="1:14" ht="15.75" customHeight="1">
      <c r="A62" s="195" t="s">
        <v>106</v>
      </c>
      <c r="B62" s="195"/>
      <c r="C62" s="195"/>
      <c r="D62" s="195"/>
      <c r="E62" s="195"/>
      <c r="F62" s="195"/>
      <c r="G62" s="195"/>
      <c r="H62" s="195"/>
      <c r="I62" s="144">
        <f>SUM(I59:I61)</f>
        <v>1905.01</v>
      </c>
    </row>
    <row r="63" spans="1:14" ht="15.75" customHeight="1">
      <c r="A63" s="212" t="s">
        <v>107</v>
      </c>
      <c r="B63" s="212"/>
      <c r="C63" s="212"/>
      <c r="D63" s="212"/>
      <c r="E63" s="212"/>
      <c r="F63" s="212"/>
      <c r="G63" s="204" t="s">
        <v>76</v>
      </c>
      <c r="H63" s="204"/>
      <c r="I63" s="146">
        <f>I29</f>
        <v>2020.11</v>
      </c>
    </row>
    <row r="64" spans="1:14" ht="15.75" customHeight="1">
      <c r="A64" s="212"/>
      <c r="B64" s="212"/>
      <c r="C64" s="212"/>
      <c r="D64" s="212"/>
      <c r="E64" s="212"/>
      <c r="F64" s="212"/>
      <c r="G64" s="204" t="s">
        <v>108</v>
      </c>
      <c r="H64" s="204"/>
      <c r="I64" s="146">
        <f>I62</f>
        <v>1905.01</v>
      </c>
    </row>
    <row r="65" spans="1:14" ht="15.75" customHeight="1">
      <c r="A65" s="212"/>
      <c r="B65" s="212"/>
      <c r="C65" s="212"/>
      <c r="D65" s="212"/>
      <c r="E65" s="212"/>
      <c r="F65" s="212"/>
      <c r="G65" s="205" t="s">
        <v>78</v>
      </c>
      <c r="H65" s="205"/>
      <c r="I65" s="147">
        <f>SUM(I63:I64)</f>
        <v>3925.12</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16.489999999999998</v>
      </c>
    </row>
    <row r="69" spans="1:14" ht="15.75" customHeight="1">
      <c r="A69" s="130" t="s">
        <v>38</v>
      </c>
      <c r="B69" s="196" t="s">
        <v>112</v>
      </c>
      <c r="C69" s="196"/>
      <c r="D69" s="196"/>
      <c r="E69" s="196"/>
      <c r="F69" s="196"/>
      <c r="G69" s="196"/>
      <c r="H69" s="137">
        <f>TRUNC(H68*H47,4)</f>
        <v>2.9999999999999997E-4</v>
      </c>
      <c r="I69" s="145">
        <f>ROUND(H69*$I$65,2)</f>
        <v>1.18</v>
      </c>
      <c r="L69" s="162"/>
    </row>
    <row r="70" spans="1:14" ht="15.75" customHeight="1">
      <c r="A70" s="130" t="s">
        <v>40</v>
      </c>
      <c r="B70" s="196" t="s">
        <v>113</v>
      </c>
      <c r="C70" s="196"/>
      <c r="D70" s="196"/>
      <c r="E70" s="196"/>
      <c r="F70" s="196"/>
      <c r="G70" s="196"/>
      <c r="H70" s="137">
        <f>ROUND(((7/30)/12)*95%,4)</f>
        <v>1.8499999999999999E-2</v>
      </c>
      <c r="I70" s="145">
        <f>ROUND(H70*$I$65,2)</f>
        <v>72.61</v>
      </c>
    </row>
    <row r="71" spans="1:14" ht="15.75" customHeight="1">
      <c r="A71" s="151" t="s">
        <v>42</v>
      </c>
      <c r="B71" s="207" t="s">
        <v>114</v>
      </c>
      <c r="C71" s="207"/>
      <c r="D71" s="207"/>
      <c r="E71" s="207"/>
      <c r="F71" s="207"/>
      <c r="G71" s="207"/>
      <c r="H71" s="137">
        <f>ROUND(H70*H48,4)</f>
        <v>6.4999999999999997E-3</v>
      </c>
      <c r="I71" s="145">
        <f>ROUND(H71*$I$65,2)</f>
        <v>25.51</v>
      </c>
      <c r="L71" s="163"/>
    </row>
    <row r="72" spans="1:14" ht="15.75" customHeight="1">
      <c r="A72" s="130" t="s">
        <v>65</v>
      </c>
      <c r="B72" s="196" t="s">
        <v>115</v>
      </c>
      <c r="C72" s="196"/>
      <c r="D72" s="196"/>
      <c r="E72" s="196"/>
      <c r="F72" s="196"/>
      <c r="G72" s="196"/>
      <c r="H72" s="137">
        <v>0.04</v>
      </c>
      <c r="I72" s="145">
        <f>ROUND(H72*$I$65,2)</f>
        <v>157</v>
      </c>
    </row>
    <row r="73" spans="1:14" ht="15.75" customHeight="1">
      <c r="A73" s="195" t="s">
        <v>116</v>
      </c>
      <c r="B73" s="195"/>
      <c r="C73" s="195"/>
      <c r="D73" s="195"/>
      <c r="E73" s="195"/>
      <c r="F73" s="195"/>
      <c r="G73" s="195"/>
      <c r="H73" s="138">
        <f>SUM(H68:H72)</f>
        <v>6.9500000000000006E-2</v>
      </c>
      <c r="I73" s="144">
        <f>SUM(I68:I72)</f>
        <v>272.79000000000002</v>
      </c>
    </row>
    <row r="74" spans="1:14" ht="15.75" customHeight="1">
      <c r="A74" s="213" t="s">
        <v>117</v>
      </c>
      <c r="B74" s="213"/>
      <c r="C74" s="213"/>
      <c r="D74" s="213"/>
      <c r="E74" s="213"/>
      <c r="F74" s="213"/>
      <c r="G74" s="204" t="s">
        <v>76</v>
      </c>
      <c r="H74" s="204"/>
      <c r="I74" s="146">
        <f>I29</f>
        <v>2020.11</v>
      </c>
    </row>
    <row r="75" spans="1:14" ht="15.75" customHeight="1">
      <c r="A75" s="213"/>
      <c r="B75" s="213"/>
      <c r="C75" s="213"/>
      <c r="D75" s="213"/>
      <c r="E75" s="213"/>
      <c r="F75" s="213"/>
      <c r="G75" s="204" t="s">
        <v>108</v>
      </c>
      <c r="H75" s="204"/>
      <c r="I75" s="146">
        <f>I62</f>
        <v>1905.01</v>
      </c>
    </row>
    <row r="76" spans="1:14" ht="15.75" customHeight="1">
      <c r="A76" s="213"/>
      <c r="B76" s="213"/>
      <c r="C76" s="213"/>
      <c r="D76" s="213"/>
      <c r="E76" s="213"/>
      <c r="F76" s="213"/>
      <c r="G76" s="204" t="s">
        <v>118</v>
      </c>
      <c r="H76" s="204"/>
      <c r="I76" s="146">
        <f>I73</f>
        <v>272.79000000000002</v>
      </c>
      <c r="N76" s="164"/>
    </row>
    <row r="77" spans="1:14" ht="15.75" customHeight="1">
      <c r="A77" s="213"/>
      <c r="B77" s="213"/>
      <c r="C77" s="213"/>
      <c r="D77" s="213"/>
      <c r="E77" s="213"/>
      <c r="F77" s="213"/>
      <c r="G77" s="205" t="s">
        <v>78</v>
      </c>
      <c r="H77" s="205"/>
      <c r="I77" s="147">
        <f>SUM(I74:I76)</f>
        <v>4197.91</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39.04</v>
      </c>
    </row>
    <row r="81" spans="1:12" ht="15.75" customHeight="1">
      <c r="A81" s="130" t="s">
        <v>38</v>
      </c>
      <c r="B81" s="196" t="s">
        <v>122</v>
      </c>
      <c r="C81" s="196"/>
      <c r="D81" s="196"/>
      <c r="E81" s="196"/>
      <c r="F81" s="196"/>
      <c r="G81" s="196"/>
      <c r="H81" s="137">
        <f>ROUND((2/30)/12,4)</f>
        <v>5.5999999999999999E-3</v>
      </c>
      <c r="I81" s="145">
        <f t="shared" si="1"/>
        <v>23.51</v>
      </c>
      <c r="L81" s="164"/>
    </row>
    <row r="82" spans="1:12" ht="15.75" customHeight="1">
      <c r="A82" s="130" t="s">
        <v>40</v>
      </c>
      <c r="B82" s="196" t="s">
        <v>123</v>
      </c>
      <c r="C82" s="196"/>
      <c r="D82" s="196"/>
      <c r="E82" s="196"/>
      <c r="F82" s="196"/>
      <c r="G82" s="196"/>
      <c r="H82" s="137">
        <f>ROUND(((5/30)/12)*2%,4)</f>
        <v>2.9999999999999997E-4</v>
      </c>
      <c r="I82" s="145">
        <f t="shared" si="1"/>
        <v>1.26</v>
      </c>
      <c r="K82" s="164"/>
    </row>
    <row r="83" spans="1:12" ht="15.75" customHeight="1">
      <c r="A83" s="130" t="s">
        <v>42</v>
      </c>
      <c r="B83" s="196" t="s">
        <v>124</v>
      </c>
      <c r="C83" s="196"/>
      <c r="D83" s="196"/>
      <c r="E83" s="196"/>
      <c r="F83" s="196"/>
      <c r="G83" s="196"/>
      <c r="H83" s="137">
        <f>ROUND(((15/30)/12)*8%,4)</f>
        <v>3.3E-3</v>
      </c>
      <c r="I83" s="145">
        <f t="shared" si="1"/>
        <v>13.85</v>
      </c>
    </row>
    <row r="84" spans="1:12" ht="15.75" customHeight="1">
      <c r="A84" s="130" t="s">
        <v>65</v>
      </c>
      <c r="B84" s="196" t="s">
        <v>125</v>
      </c>
      <c r="C84" s="196"/>
      <c r="D84" s="196"/>
      <c r="E84" s="196"/>
      <c r="F84" s="196"/>
      <c r="G84" s="196"/>
      <c r="H84" s="137">
        <f>ROUND(((1+1/3)/12*4/12)*2%,4)</f>
        <v>6.9999999999999999E-4</v>
      </c>
      <c r="I84" s="145">
        <f t="shared" si="1"/>
        <v>2.94</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80.599999999999994</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80.599999999999994</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80.599999999999994</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v>0</v>
      </c>
    </row>
    <row r="102" spans="1:9" ht="15.75" customHeight="1">
      <c r="A102" s="152" t="s">
        <v>40</v>
      </c>
      <c r="B102" s="202" t="s">
        <v>142</v>
      </c>
      <c r="C102" s="202"/>
      <c r="D102" s="202"/>
      <c r="E102" s="202"/>
      <c r="F102" s="202"/>
      <c r="G102" s="202"/>
      <c r="H102" s="153" t="s">
        <v>94</v>
      </c>
      <c r="I102" s="165">
        <f>UNIFORMES!K80</f>
        <v>60.390833333333298</v>
      </c>
    </row>
    <row r="103" spans="1:9" ht="15.75" customHeight="1">
      <c r="A103" s="152" t="s">
        <v>42</v>
      </c>
      <c r="B103" s="202" t="s">
        <v>143</v>
      </c>
      <c r="C103" s="202"/>
      <c r="D103" s="202"/>
      <c r="E103" s="202"/>
      <c r="F103" s="202"/>
      <c r="G103" s="202"/>
      <c r="H103" s="154" t="s">
        <v>94</v>
      </c>
      <c r="I103" s="145">
        <f>'G2-FERRAMENTAS E EQUIPAMENTOS'!Y9</f>
        <v>0.7</v>
      </c>
    </row>
    <row r="104" spans="1:9" ht="15.75" customHeight="1">
      <c r="A104" s="195" t="s">
        <v>144</v>
      </c>
      <c r="B104" s="195"/>
      <c r="C104" s="195"/>
      <c r="D104" s="195"/>
      <c r="E104" s="195"/>
      <c r="F104" s="195"/>
      <c r="G104" s="195"/>
      <c r="H104" s="138" t="s">
        <v>94</v>
      </c>
      <c r="I104" s="144">
        <f>SUM(I100:I103)</f>
        <v>61.0908333333333</v>
      </c>
    </row>
    <row r="105" spans="1:9" ht="15.75" customHeight="1">
      <c r="A105" s="213" t="s">
        <v>145</v>
      </c>
      <c r="B105" s="213"/>
      <c r="C105" s="213"/>
      <c r="D105" s="213"/>
      <c r="E105" s="213"/>
      <c r="F105" s="213"/>
      <c r="G105" s="204" t="s">
        <v>76</v>
      </c>
      <c r="H105" s="204"/>
      <c r="I105" s="146">
        <f>I29</f>
        <v>2020.11</v>
      </c>
    </row>
    <row r="106" spans="1:9" ht="15.75" customHeight="1">
      <c r="A106" s="213"/>
      <c r="B106" s="213"/>
      <c r="C106" s="213"/>
      <c r="D106" s="213"/>
      <c r="E106" s="213"/>
      <c r="F106" s="213"/>
      <c r="G106" s="204" t="s">
        <v>108</v>
      </c>
      <c r="H106" s="204"/>
      <c r="I106" s="146">
        <f>I62</f>
        <v>1905.01</v>
      </c>
    </row>
    <row r="107" spans="1:9" ht="15.75" customHeight="1">
      <c r="A107" s="213"/>
      <c r="B107" s="213"/>
      <c r="C107" s="213"/>
      <c r="D107" s="213"/>
      <c r="E107" s="213"/>
      <c r="F107" s="213"/>
      <c r="G107" s="204" t="s">
        <v>118</v>
      </c>
      <c r="H107" s="204"/>
      <c r="I107" s="146">
        <f>I73</f>
        <v>272.79000000000002</v>
      </c>
    </row>
    <row r="108" spans="1:9" ht="15.75" customHeight="1">
      <c r="A108" s="213"/>
      <c r="B108" s="213"/>
      <c r="C108" s="213"/>
      <c r="D108" s="213"/>
      <c r="E108" s="213"/>
      <c r="F108" s="213"/>
      <c r="G108" s="204" t="s">
        <v>146</v>
      </c>
      <c r="H108" s="204"/>
      <c r="I108" s="146">
        <f>I96</f>
        <v>80.599999999999994</v>
      </c>
    </row>
    <row r="109" spans="1:9" ht="15.75" customHeight="1">
      <c r="A109" s="213"/>
      <c r="B109" s="213"/>
      <c r="C109" s="213"/>
      <c r="D109" s="213"/>
      <c r="E109" s="213"/>
      <c r="F109" s="213"/>
      <c r="G109" s="204" t="s">
        <v>147</v>
      </c>
      <c r="H109" s="204"/>
      <c r="I109" s="146">
        <f>I104</f>
        <v>61.0908333333333</v>
      </c>
    </row>
    <row r="110" spans="1:9" ht="15.75" customHeight="1">
      <c r="A110" s="213"/>
      <c r="B110" s="213"/>
      <c r="C110" s="213"/>
      <c r="D110" s="213"/>
      <c r="E110" s="213"/>
      <c r="F110" s="213"/>
      <c r="G110" s="205" t="s">
        <v>78</v>
      </c>
      <c r="H110" s="205"/>
      <c r="I110" s="147">
        <f>SUM(I105:I109)</f>
        <v>4339.6008333333339</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43.4</v>
      </c>
    </row>
    <row r="114" spans="1:9" ht="15.75" customHeight="1">
      <c r="A114" s="130" t="s">
        <v>38</v>
      </c>
      <c r="B114" s="196" t="s">
        <v>151</v>
      </c>
      <c r="C114" s="196"/>
      <c r="D114" s="196"/>
      <c r="E114" s="196"/>
      <c r="F114" s="196"/>
      <c r="G114" s="196"/>
      <c r="H114" s="155">
        <v>0.01</v>
      </c>
      <c r="I114" s="145">
        <f>ROUND(H114*(I110+I113),2)</f>
        <v>43.83</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31.5</v>
      </c>
    </row>
    <row r="117" spans="1:9" ht="15.75" customHeight="1">
      <c r="A117" s="130" t="s">
        <v>155</v>
      </c>
      <c r="B117" s="196" t="s">
        <v>156</v>
      </c>
      <c r="C117" s="196"/>
      <c r="D117" s="196"/>
      <c r="E117" s="196"/>
      <c r="F117" s="196"/>
      <c r="G117" s="196"/>
      <c r="H117" s="155">
        <v>0.03</v>
      </c>
      <c r="I117" s="145">
        <f>ROUND($I$126*H117,2)</f>
        <v>145.38</v>
      </c>
    </row>
    <row r="118" spans="1:9" ht="15.75" customHeight="1">
      <c r="A118" s="130" t="s">
        <v>157</v>
      </c>
      <c r="B118" s="196" t="s">
        <v>158</v>
      </c>
      <c r="C118" s="196"/>
      <c r="D118" s="196"/>
      <c r="E118" s="196"/>
      <c r="F118" s="196"/>
      <c r="G118" s="196"/>
      <c r="H118" s="155">
        <v>0.05</v>
      </c>
      <c r="I118" s="145">
        <f>ROUND($I$126*H118,2)</f>
        <v>242.3</v>
      </c>
    </row>
    <row r="119" spans="1:9" ht="15.75" customHeight="1">
      <c r="A119" s="195" t="s">
        <v>159</v>
      </c>
      <c r="B119" s="195"/>
      <c r="C119" s="195"/>
      <c r="D119" s="195"/>
      <c r="E119" s="195"/>
      <c r="F119" s="195"/>
      <c r="G119" s="195"/>
      <c r="H119" s="156">
        <f>SUM(H113:H118)</f>
        <v>0.1065</v>
      </c>
      <c r="I119" s="144">
        <f>SUM(I113:I118)</f>
        <v>506.41</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4426.8308333333334</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4846.01</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419.17916666666679</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2020.11</v>
      </c>
    </row>
    <row r="133" spans="1:9" ht="15.75" customHeight="1">
      <c r="A133" s="131" t="s">
        <v>38</v>
      </c>
      <c r="B133" s="196" t="str">
        <f>A31</f>
        <v>MÓDULO 2 – ENCARGOS E BENEFÍCIOS ANUAIS, MENSAIS E DIÁRIOS</v>
      </c>
      <c r="C133" s="196"/>
      <c r="D133" s="196"/>
      <c r="E133" s="196"/>
      <c r="F133" s="196"/>
      <c r="G133" s="196"/>
      <c r="H133" s="196"/>
      <c r="I133" s="170">
        <f>I62</f>
        <v>1905.01</v>
      </c>
    </row>
    <row r="134" spans="1:9" ht="15.75" customHeight="1">
      <c r="A134" s="131" t="s">
        <v>40</v>
      </c>
      <c r="B134" s="196" t="str">
        <f>A66</f>
        <v>MÓDULO 3 – PROVISÃO PARA RESCISÃO</v>
      </c>
      <c r="C134" s="196"/>
      <c r="D134" s="196"/>
      <c r="E134" s="196"/>
      <c r="F134" s="196"/>
      <c r="G134" s="196"/>
      <c r="H134" s="196"/>
      <c r="I134" s="170">
        <f>I73</f>
        <v>272.79000000000002</v>
      </c>
    </row>
    <row r="135" spans="1:9" ht="15.75" customHeight="1">
      <c r="A135" s="131" t="s">
        <v>42</v>
      </c>
      <c r="B135" s="196" t="str">
        <f>A78</f>
        <v>MÓDULO 4 – CUSTO DE REPOSIÇÃO DO PROFISSIONAL AUSENTE</v>
      </c>
      <c r="C135" s="196"/>
      <c r="D135" s="196"/>
      <c r="E135" s="196"/>
      <c r="F135" s="196"/>
      <c r="G135" s="196"/>
      <c r="H135" s="196"/>
      <c r="I135" s="170">
        <f>I96</f>
        <v>80.599999999999994</v>
      </c>
    </row>
    <row r="136" spans="1:9" ht="15.75" customHeight="1">
      <c r="A136" s="131" t="s">
        <v>65</v>
      </c>
      <c r="B136" s="196" t="str">
        <f>A98</f>
        <v>MÓDULO 5 – INSUMOS DIVERSOS</v>
      </c>
      <c r="C136" s="196"/>
      <c r="D136" s="196"/>
      <c r="E136" s="196"/>
      <c r="F136" s="196"/>
      <c r="G136" s="196"/>
      <c r="H136" s="196"/>
      <c r="I136" s="170">
        <f>I104</f>
        <v>61.0908333333333</v>
      </c>
    </row>
    <row r="137" spans="1:9" ht="15.75" customHeight="1">
      <c r="A137" s="195" t="s">
        <v>169</v>
      </c>
      <c r="B137" s="195"/>
      <c r="C137" s="195"/>
      <c r="D137" s="195"/>
      <c r="E137" s="195"/>
      <c r="F137" s="195"/>
      <c r="G137" s="195"/>
      <c r="H137" s="195"/>
      <c r="I137" s="144">
        <f>SUM(I132:I136)</f>
        <v>4339.6008333333339</v>
      </c>
    </row>
    <row r="138" spans="1:9" ht="15.75" customHeight="1">
      <c r="A138" s="131" t="s">
        <v>67</v>
      </c>
      <c r="B138" s="196" t="str">
        <f>A111</f>
        <v>MÓDULO 6 – CUSTOS INDIRETOS, TRIBUTOS E LUCRO</v>
      </c>
      <c r="C138" s="196"/>
      <c r="D138" s="196"/>
      <c r="E138" s="196"/>
      <c r="F138" s="196"/>
      <c r="G138" s="196"/>
      <c r="H138" s="196"/>
      <c r="I138" s="170">
        <f>I119</f>
        <v>506.41</v>
      </c>
    </row>
    <row r="139" spans="1:9" ht="15.75" customHeight="1">
      <c r="A139" s="195" t="s">
        <v>170</v>
      </c>
      <c r="B139" s="195"/>
      <c r="C139" s="195"/>
      <c r="D139" s="195"/>
      <c r="E139" s="195"/>
      <c r="F139" s="195"/>
      <c r="G139" s="195"/>
      <c r="H139" s="195"/>
      <c r="I139" s="144">
        <f>SUM(I137:I138)</f>
        <v>4846.0108333333337</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997"/>
  <sheetViews>
    <sheetView topLeftCell="A94"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179</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4.75" customHeight="1">
      <c r="A13" s="198" t="s">
        <v>48</v>
      </c>
      <c r="B13" s="198"/>
      <c r="C13" s="199" t="s">
        <v>11</v>
      </c>
      <c r="D13" s="199"/>
      <c r="E13" s="200">
        <v>2</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25</v>
      </c>
      <c r="J15" s="141"/>
    </row>
    <row r="16" spans="1:10" ht="14.4">
      <c r="A16" s="131">
        <v>2</v>
      </c>
      <c r="B16" s="196" t="s">
        <v>51</v>
      </c>
      <c r="C16" s="196"/>
      <c r="D16" s="196"/>
      <c r="E16" s="196"/>
      <c r="F16" s="196"/>
      <c r="G16" s="196"/>
      <c r="H16" s="196"/>
      <c r="I16" s="142" t="s">
        <v>180</v>
      </c>
    </row>
    <row r="17" spans="1:9" ht="14.4">
      <c r="A17" s="131">
        <v>3</v>
      </c>
      <c r="B17" s="196" t="s">
        <v>52</v>
      </c>
      <c r="C17" s="196"/>
      <c r="D17" s="196"/>
      <c r="E17" s="196"/>
      <c r="F17" s="196"/>
      <c r="G17" s="196"/>
      <c r="H17" s="196"/>
      <c r="I17" s="142">
        <v>1704.89</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1704.89</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1704.89</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142.02000000000001</v>
      </c>
    </row>
    <row r="34" spans="1:9" ht="15.75" customHeight="1">
      <c r="A34" s="130" t="s">
        <v>38</v>
      </c>
      <c r="B34" s="196" t="s">
        <v>73</v>
      </c>
      <c r="C34" s="196"/>
      <c r="D34" s="196"/>
      <c r="E34" s="196"/>
      <c r="F34" s="196"/>
      <c r="G34" s="196"/>
      <c r="H34" s="137">
        <v>0.121</v>
      </c>
      <c r="I34" s="145">
        <f>ROUND(I29*H34,2)</f>
        <v>206.29</v>
      </c>
    </row>
    <row r="35" spans="1:9" ht="15.75" customHeight="1">
      <c r="A35" s="195" t="s">
        <v>74</v>
      </c>
      <c r="B35" s="195"/>
      <c r="C35" s="195"/>
      <c r="D35" s="195"/>
      <c r="E35" s="195"/>
      <c r="F35" s="195"/>
      <c r="G35" s="195"/>
      <c r="H35" s="138">
        <f>SUM(H33:H34)</f>
        <v>0.20430000000000001</v>
      </c>
      <c r="I35" s="144">
        <f>SUM(I33:I34)</f>
        <v>348.31</v>
      </c>
    </row>
    <row r="36" spans="1:9" ht="15.75" customHeight="1">
      <c r="A36" s="211" t="s">
        <v>75</v>
      </c>
      <c r="B36" s="211"/>
      <c r="C36" s="211"/>
      <c r="D36" s="211"/>
      <c r="E36" s="211"/>
      <c r="F36" s="211"/>
      <c r="G36" s="204" t="s">
        <v>76</v>
      </c>
      <c r="H36" s="204"/>
      <c r="I36" s="146">
        <f>I29</f>
        <v>1704.89</v>
      </c>
    </row>
    <row r="37" spans="1:9" ht="15.75" customHeight="1">
      <c r="A37" s="211"/>
      <c r="B37" s="211"/>
      <c r="C37" s="211"/>
      <c r="D37" s="211"/>
      <c r="E37" s="211"/>
      <c r="F37" s="211"/>
      <c r="G37" s="204" t="s">
        <v>77</v>
      </c>
      <c r="H37" s="204"/>
      <c r="I37" s="146">
        <f>I35</f>
        <v>348.31</v>
      </c>
    </row>
    <row r="38" spans="1:9" ht="15.75" customHeight="1">
      <c r="A38" s="211"/>
      <c r="B38" s="211"/>
      <c r="C38" s="211"/>
      <c r="D38" s="211"/>
      <c r="E38" s="211"/>
      <c r="F38" s="211"/>
      <c r="G38" s="205" t="s">
        <v>78</v>
      </c>
      <c r="H38" s="205"/>
      <c r="I38" s="147">
        <f>SUM(I36:I37)</f>
        <v>2053.1999999999998</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410.64</v>
      </c>
    </row>
    <row r="41" spans="1:9" ht="15.75" customHeight="1">
      <c r="A41" s="130" t="s">
        <v>38</v>
      </c>
      <c r="B41" s="196" t="s">
        <v>81</v>
      </c>
      <c r="C41" s="196"/>
      <c r="D41" s="196"/>
      <c r="E41" s="196"/>
      <c r="F41" s="196"/>
      <c r="G41" s="196"/>
      <c r="H41" s="137">
        <v>2.5000000000000001E-2</v>
      </c>
      <c r="I41" s="145">
        <f t="shared" si="0"/>
        <v>51.33</v>
      </c>
    </row>
    <row r="42" spans="1:9" ht="15.75" customHeight="1">
      <c r="A42" s="130" t="s">
        <v>40</v>
      </c>
      <c r="B42" s="196" t="s">
        <v>82</v>
      </c>
      <c r="C42" s="196"/>
      <c r="D42" s="196"/>
      <c r="E42" s="196"/>
      <c r="F42" s="196"/>
      <c r="G42" s="196"/>
      <c r="H42" s="137">
        <v>1.4999999999999999E-2</v>
      </c>
      <c r="I42" s="145">
        <f t="shared" si="0"/>
        <v>30.8</v>
      </c>
    </row>
    <row r="43" spans="1:9" ht="15.75" customHeight="1">
      <c r="A43" s="130" t="s">
        <v>42</v>
      </c>
      <c r="B43" s="196" t="s">
        <v>83</v>
      </c>
      <c r="C43" s="196"/>
      <c r="D43" s="196"/>
      <c r="E43" s="196"/>
      <c r="F43" s="196"/>
      <c r="G43" s="196"/>
      <c r="H43" s="137">
        <v>1.4999999999999999E-2</v>
      </c>
      <c r="I43" s="145">
        <f t="shared" si="0"/>
        <v>30.8</v>
      </c>
    </row>
    <row r="44" spans="1:9" ht="15.75" customHeight="1">
      <c r="A44" s="130" t="s">
        <v>65</v>
      </c>
      <c r="B44" s="196" t="s">
        <v>84</v>
      </c>
      <c r="C44" s="196"/>
      <c r="D44" s="196"/>
      <c r="E44" s="196"/>
      <c r="F44" s="196"/>
      <c r="G44" s="196"/>
      <c r="H44" s="137">
        <v>0.01</v>
      </c>
      <c r="I44" s="145">
        <f t="shared" si="0"/>
        <v>20.53</v>
      </c>
    </row>
    <row r="45" spans="1:9" ht="15.75" customHeight="1">
      <c r="A45" s="130" t="s">
        <v>67</v>
      </c>
      <c r="B45" s="196" t="s">
        <v>85</v>
      </c>
      <c r="C45" s="196"/>
      <c r="D45" s="196"/>
      <c r="E45" s="196"/>
      <c r="F45" s="196"/>
      <c r="G45" s="196"/>
      <c r="H45" s="137">
        <v>6.0000000000000001E-3</v>
      </c>
      <c r="I45" s="145">
        <f t="shared" si="0"/>
        <v>12.32</v>
      </c>
    </row>
    <row r="46" spans="1:9" ht="15.75" customHeight="1">
      <c r="A46" s="130" t="s">
        <v>86</v>
      </c>
      <c r="B46" s="196" t="s">
        <v>87</v>
      </c>
      <c r="C46" s="196"/>
      <c r="D46" s="196"/>
      <c r="E46" s="196"/>
      <c r="F46" s="196"/>
      <c r="G46" s="196"/>
      <c r="H46" s="137">
        <v>2E-3</v>
      </c>
      <c r="I46" s="145">
        <f t="shared" si="0"/>
        <v>4.1100000000000003</v>
      </c>
    </row>
    <row r="47" spans="1:9" ht="15.75" customHeight="1">
      <c r="A47" s="130" t="s">
        <v>88</v>
      </c>
      <c r="B47" s="196" t="s">
        <v>89</v>
      </c>
      <c r="C47" s="196"/>
      <c r="D47" s="196"/>
      <c r="E47" s="196"/>
      <c r="F47" s="196"/>
      <c r="G47" s="196"/>
      <c r="H47" s="137">
        <v>0.08</v>
      </c>
      <c r="I47" s="145">
        <f t="shared" si="0"/>
        <v>164.26</v>
      </c>
    </row>
    <row r="48" spans="1:9" ht="15.75" customHeight="1">
      <c r="A48" s="195" t="s">
        <v>90</v>
      </c>
      <c r="B48" s="195"/>
      <c r="C48" s="195"/>
      <c r="D48" s="195"/>
      <c r="E48" s="195"/>
      <c r="F48" s="195"/>
      <c r="G48" s="195"/>
      <c r="H48" s="138">
        <f>SUM(H40:H47)</f>
        <v>0.35300000000000004</v>
      </c>
      <c r="I48" s="144">
        <f>SUM(I40:I47)</f>
        <v>724.79</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71">
        <v>5</v>
      </c>
      <c r="I51" s="143">
        <f>ROUND((H51*2*22)-0.06*I23,2)</f>
        <v>117.71</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7.39</v>
      </c>
    </row>
    <row r="55" spans="1:14" ht="15.75" customHeight="1">
      <c r="A55" s="195" t="s">
        <v>97</v>
      </c>
      <c r="B55" s="195"/>
      <c r="C55" s="195"/>
      <c r="D55" s="195"/>
      <c r="E55" s="195"/>
      <c r="F55" s="195"/>
      <c r="G55" s="195"/>
      <c r="H55" s="195"/>
      <c r="I55" s="149">
        <f>SUM(I51:I54)</f>
        <v>651.07000000000005</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348.31</v>
      </c>
    </row>
    <row r="60" spans="1:14" ht="15.75" customHeight="1">
      <c r="A60" s="130" t="s">
        <v>102</v>
      </c>
      <c r="B60" s="196" t="s">
        <v>103</v>
      </c>
      <c r="C60" s="196"/>
      <c r="D60" s="196"/>
      <c r="E60" s="196"/>
      <c r="F60" s="196"/>
      <c r="G60" s="196"/>
      <c r="H60" s="196"/>
      <c r="I60" s="145">
        <f>I48</f>
        <v>724.79</v>
      </c>
      <c r="N60" s="150"/>
    </row>
    <row r="61" spans="1:14" ht="15.75" customHeight="1">
      <c r="A61" s="130" t="s">
        <v>104</v>
      </c>
      <c r="B61" s="196" t="s">
        <v>105</v>
      </c>
      <c r="C61" s="196"/>
      <c r="D61" s="196"/>
      <c r="E61" s="196"/>
      <c r="F61" s="196"/>
      <c r="G61" s="196"/>
      <c r="H61" s="196"/>
      <c r="I61" s="145">
        <f>I55</f>
        <v>651.07000000000005</v>
      </c>
    </row>
    <row r="62" spans="1:14" ht="15.75" customHeight="1">
      <c r="A62" s="195" t="s">
        <v>106</v>
      </c>
      <c r="B62" s="195"/>
      <c r="C62" s="195"/>
      <c r="D62" s="195"/>
      <c r="E62" s="195"/>
      <c r="F62" s="195"/>
      <c r="G62" s="195"/>
      <c r="H62" s="195"/>
      <c r="I62" s="144">
        <f>SUM(I59:I61)</f>
        <v>1724.17</v>
      </c>
    </row>
    <row r="63" spans="1:14" ht="15.75" customHeight="1">
      <c r="A63" s="212" t="s">
        <v>107</v>
      </c>
      <c r="B63" s="212"/>
      <c r="C63" s="212"/>
      <c r="D63" s="212"/>
      <c r="E63" s="212"/>
      <c r="F63" s="212"/>
      <c r="G63" s="204" t="s">
        <v>76</v>
      </c>
      <c r="H63" s="204"/>
      <c r="I63" s="146">
        <f>I29</f>
        <v>1704.89</v>
      </c>
    </row>
    <row r="64" spans="1:14" ht="15.75" customHeight="1">
      <c r="A64" s="212"/>
      <c r="B64" s="212"/>
      <c r="C64" s="212"/>
      <c r="D64" s="212"/>
      <c r="E64" s="212"/>
      <c r="F64" s="212"/>
      <c r="G64" s="204" t="s">
        <v>108</v>
      </c>
      <c r="H64" s="204"/>
      <c r="I64" s="146">
        <f>I62</f>
        <v>1724.17</v>
      </c>
    </row>
    <row r="65" spans="1:14" ht="15.75" customHeight="1">
      <c r="A65" s="212"/>
      <c r="B65" s="212"/>
      <c r="C65" s="212"/>
      <c r="D65" s="212"/>
      <c r="E65" s="212"/>
      <c r="F65" s="212"/>
      <c r="G65" s="205" t="s">
        <v>78</v>
      </c>
      <c r="H65" s="205"/>
      <c r="I65" s="147">
        <f>SUM(I63:I64)</f>
        <v>3429.0600000000004</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14.4</v>
      </c>
    </row>
    <row r="69" spans="1:14" ht="15.75" customHeight="1">
      <c r="A69" s="130" t="s">
        <v>38</v>
      </c>
      <c r="B69" s="196" t="s">
        <v>112</v>
      </c>
      <c r="C69" s="196"/>
      <c r="D69" s="196"/>
      <c r="E69" s="196"/>
      <c r="F69" s="196"/>
      <c r="G69" s="196"/>
      <c r="H69" s="137">
        <f>TRUNC(H68*H47,4)</f>
        <v>2.9999999999999997E-4</v>
      </c>
      <c r="I69" s="145">
        <f>ROUND(H69*$I$65,2)</f>
        <v>1.03</v>
      </c>
      <c r="L69" s="162"/>
    </row>
    <row r="70" spans="1:14" ht="15.75" customHeight="1">
      <c r="A70" s="130" t="s">
        <v>40</v>
      </c>
      <c r="B70" s="196" t="s">
        <v>113</v>
      </c>
      <c r="C70" s="196"/>
      <c r="D70" s="196"/>
      <c r="E70" s="196"/>
      <c r="F70" s="196"/>
      <c r="G70" s="196"/>
      <c r="H70" s="137">
        <f>ROUND(((7/30)/12)*95%,4)</f>
        <v>1.8499999999999999E-2</v>
      </c>
      <c r="I70" s="145">
        <f>ROUND(H70*$I$65,2)</f>
        <v>63.44</v>
      </c>
    </row>
    <row r="71" spans="1:14" ht="15.75" customHeight="1">
      <c r="A71" s="151" t="s">
        <v>42</v>
      </c>
      <c r="B71" s="207" t="s">
        <v>114</v>
      </c>
      <c r="C71" s="207"/>
      <c r="D71" s="207"/>
      <c r="E71" s="207"/>
      <c r="F71" s="207"/>
      <c r="G71" s="207"/>
      <c r="H71" s="137">
        <f>ROUND(H70*H48,4)</f>
        <v>6.4999999999999997E-3</v>
      </c>
      <c r="I71" s="145">
        <f>ROUND(H71*$I$65,2)</f>
        <v>22.29</v>
      </c>
      <c r="L71" s="163"/>
    </row>
    <row r="72" spans="1:14" ht="15.75" customHeight="1">
      <c r="A72" s="130" t="s">
        <v>65</v>
      </c>
      <c r="B72" s="196" t="s">
        <v>115</v>
      </c>
      <c r="C72" s="196"/>
      <c r="D72" s="196"/>
      <c r="E72" s="196"/>
      <c r="F72" s="196"/>
      <c r="G72" s="196"/>
      <c r="H72" s="137">
        <v>0.04</v>
      </c>
      <c r="I72" s="145">
        <f>ROUND(H72*$I$65,2)</f>
        <v>137.16</v>
      </c>
    </row>
    <row r="73" spans="1:14" ht="15.75" customHeight="1">
      <c r="A73" s="195" t="s">
        <v>116</v>
      </c>
      <c r="B73" s="195"/>
      <c r="C73" s="195"/>
      <c r="D73" s="195"/>
      <c r="E73" s="195"/>
      <c r="F73" s="195"/>
      <c r="G73" s="195"/>
      <c r="H73" s="138">
        <f>SUM(H68:H72)</f>
        <v>6.9500000000000006E-2</v>
      </c>
      <c r="I73" s="144">
        <f>SUM(I68:I72)</f>
        <v>238.32</v>
      </c>
    </row>
    <row r="74" spans="1:14" ht="15.75" customHeight="1">
      <c r="A74" s="213" t="s">
        <v>117</v>
      </c>
      <c r="B74" s="213"/>
      <c r="C74" s="213"/>
      <c r="D74" s="213"/>
      <c r="E74" s="213"/>
      <c r="F74" s="213"/>
      <c r="G74" s="204" t="s">
        <v>76</v>
      </c>
      <c r="H74" s="204"/>
      <c r="I74" s="146">
        <f>I29</f>
        <v>1704.89</v>
      </c>
    </row>
    <row r="75" spans="1:14" ht="15.75" customHeight="1">
      <c r="A75" s="213"/>
      <c r="B75" s="213"/>
      <c r="C75" s="213"/>
      <c r="D75" s="213"/>
      <c r="E75" s="213"/>
      <c r="F75" s="213"/>
      <c r="G75" s="204" t="s">
        <v>108</v>
      </c>
      <c r="H75" s="204"/>
      <c r="I75" s="146">
        <f>I62</f>
        <v>1724.17</v>
      </c>
    </row>
    <row r="76" spans="1:14" ht="15.75" customHeight="1">
      <c r="A76" s="213"/>
      <c r="B76" s="213"/>
      <c r="C76" s="213"/>
      <c r="D76" s="213"/>
      <c r="E76" s="213"/>
      <c r="F76" s="213"/>
      <c r="G76" s="204" t="s">
        <v>118</v>
      </c>
      <c r="H76" s="204"/>
      <c r="I76" s="146">
        <f>I73</f>
        <v>238.32</v>
      </c>
      <c r="N76" s="164"/>
    </row>
    <row r="77" spans="1:14" ht="15.75" customHeight="1">
      <c r="A77" s="213"/>
      <c r="B77" s="213"/>
      <c r="C77" s="213"/>
      <c r="D77" s="213"/>
      <c r="E77" s="213"/>
      <c r="F77" s="213"/>
      <c r="G77" s="205" t="s">
        <v>78</v>
      </c>
      <c r="H77" s="205"/>
      <c r="I77" s="147">
        <f>SUM(I74:I76)</f>
        <v>3667.3800000000006</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34.11</v>
      </c>
    </row>
    <row r="81" spans="1:12" ht="15.75" customHeight="1">
      <c r="A81" s="130" t="s">
        <v>38</v>
      </c>
      <c r="B81" s="196" t="s">
        <v>122</v>
      </c>
      <c r="C81" s="196"/>
      <c r="D81" s="196"/>
      <c r="E81" s="196"/>
      <c r="F81" s="196"/>
      <c r="G81" s="196"/>
      <c r="H81" s="137">
        <f>ROUND((2/30)/12,4)</f>
        <v>5.5999999999999999E-3</v>
      </c>
      <c r="I81" s="145">
        <f t="shared" si="1"/>
        <v>20.54</v>
      </c>
      <c r="L81" s="164"/>
    </row>
    <row r="82" spans="1:12" ht="15.75" customHeight="1">
      <c r="A82" s="130" t="s">
        <v>40</v>
      </c>
      <c r="B82" s="196" t="s">
        <v>123</v>
      </c>
      <c r="C82" s="196"/>
      <c r="D82" s="196"/>
      <c r="E82" s="196"/>
      <c r="F82" s="196"/>
      <c r="G82" s="196"/>
      <c r="H82" s="137">
        <f>ROUND(((5/30)/12)*2%,4)</f>
        <v>2.9999999999999997E-4</v>
      </c>
      <c r="I82" s="145">
        <f t="shared" si="1"/>
        <v>1.1000000000000001</v>
      </c>
      <c r="K82" s="164"/>
    </row>
    <row r="83" spans="1:12" ht="15.75" customHeight="1">
      <c r="A83" s="130" t="s">
        <v>42</v>
      </c>
      <c r="B83" s="196" t="s">
        <v>124</v>
      </c>
      <c r="C83" s="196"/>
      <c r="D83" s="196"/>
      <c r="E83" s="196"/>
      <c r="F83" s="196"/>
      <c r="G83" s="196"/>
      <c r="H83" s="137">
        <f>ROUND(((15/30)/12)*8%,4)</f>
        <v>3.3E-3</v>
      </c>
      <c r="I83" s="145">
        <f t="shared" si="1"/>
        <v>12.1</v>
      </c>
    </row>
    <row r="84" spans="1:12" ht="15.75" customHeight="1">
      <c r="A84" s="130" t="s">
        <v>65</v>
      </c>
      <c r="B84" s="196" t="s">
        <v>125</v>
      </c>
      <c r="C84" s="196"/>
      <c r="D84" s="196"/>
      <c r="E84" s="196"/>
      <c r="F84" s="196"/>
      <c r="G84" s="196"/>
      <c r="H84" s="137">
        <f>ROUND(((1+1/3)/12*4/12)*2%,4)</f>
        <v>6.9999999999999999E-4</v>
      </c>
      <c r="I84" s="145">
        <f t="shared" si="1"/>
        <v>2.57</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70.419999999999987</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70.419999999999987</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70.419999999999987</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65">
        <v>0</v>
      </c>
    </row>
    <row r="101" spans="1:9" ht="15.75" customHeight="1">
      <c r="A101" s="152" t="s">
        <v>38</v>
      </c>
      <c r="B101" s="202" t="s">
        <v>141</v>
      </c>
      <c r="C101" s="202"/>
      <c r="D101" s="202"/>
      <c r="E101" s="202"/>
      <c r="F101" s="202"/>
      <c r="G101" s="202"/>
      <c r="H101" s="153" t="s">
        <v>94</v>
      </c>
      <c r="I101" s="165">
        <v>0</v>
      </c>
    </row>
    <row r="102" spans="1:9" ht="15.75" customHeight="1">
      <c r="A102" s="152" t="s">
        <v>40</v>
      </c>
      <c r="B102" s="202" t="s">
        <v>142</v>
      </c>
      <c r="C102" s="202"/>
      <c r="D102" s="202"/>
      <c r="E102" s="202"/>
      <c r="F102" s="202"/>
      <c r="G102" s="202"/>
      <c r="H102" s="153" t="s">
        <v>94</v>
      </c>
      <c r="I102" s="165">
        <f>UNIFORMES!K107</f>
        <v>29.6033333333333</v>
      </c>
    </row>
    <row r="103" spans="1:9" ht="15.75" customHeight="1">
      <c r="A103" s="152" t="s">
        <v>42</v>
      </c>
      <c r="B103" s="202" t="s">
        <v>143</v>
      </c>
      <c r="C103" s="202"/>
      <c r="D103" s="202"/>
      <c r="E103" s="202"/>
      <c r="F103" s="202"/>
      <c r="G103" s="202"/>
      <c r="H103" s="154" t="s">
        <v>94</v>
      </c>
      <c r="I103" s="165">
        <f>'G2-FERRAMENTAS E EQUIPAMENTOS'!Y9</f>
        <v>0.7</v>
      </c>
    </row>
    <row r="104" spans="1:9" ht="15.75" customHeight="1">
      <c r="A104" s="195" t="s">
        <v>144</v>
      </c>
      <c r="B104" s="195"/>
      <c r="C104" s="195"/>
      <c r="D104" s="195"/>
      <c r="E104" s="195"/>
      <c r="F104" s="195"/>
      <c r="G104" s="195"/>
      <c r="H104" s="138" t="s">
        <v>94</v>
      </c>
      <c r="I104" s="144">
        <f>SUM(I100:I103)</f>
        <v>30.303333333333299</v>
      </c>
    </row>
    <row r="105" spans="1:9" ht="15.75" customHeight="1">
      <c r="A105" s="213" t="s">
        <v>145</v>
      </c>
      <c r="B105" s="213"/>
      <c r="C105" s="213"/>
      <c r="D105" s="213"/>
      <c r="E105" s="213"/>
      <c r="F105" s="213"/>
      <c r="G105" s="204" t="s">
        <v>76</v>
      </c>
      <c r="H105" s="204"/>
      <c r="I105" s="146">
        <f>I29</f>
        <v>1704.89</v>
      </c>
    </row>
    <row r="106" spans="1:9" ht="15.75" customHeight="1">
      <c r="A106" s="213"/>
      <c r="B106" s="213"/>
      <c r="C106" s="213"/>
      <c r="D106" s="213"/>
      <c r="E106" s="213"/>
      <c r="F106" s="213"/>
      <c r="G106" s="204" t="s">
        <v>108</v>
      </c>
      <c r="H106" s="204"/>
      <c r="I106" s="146">
        <f>I62</f>
        <v>1724.17</v>
      </c>
    </row>
    <row r="107" spans="1:9" ht="15.75" customHeight="1">
      <c r="A107" s="213"/>
      <c r="B107" s="213"/>
      <c r="C107" s="213"/>
      <c r="D107" s="213"/>
      <c r="E107" s="213"/>
      <c r="F107" s="213"/>
      <c r="G107" s="204" t="s">
        <v>118</v>
      </c>
      <c r="H107" s="204"/>
      <c r="I107" s="146">
        <f>I73</f>
        <v>238.32</v>
      </c>
    </row>
    <row r="108" spans="1:9" ht="15.75" customHeight="1">
      <c r="A108" s="213"/>
      <c r="B108" s="213"/>
      <c r="C108" s="213"/>
      <c r="D108" s="213"/>
      <c r="E108" s="213"/>
      <c r="F108" s="213"/>
      <c r="G108" s="204" t="s">
        <v>146</v>
      </c>
      <c r="H108" s="204"/>
      <c r="I108" s="146">
        <f>I96</f>
        <v>70.419999999999987</v>
      </c>
    </row>
    <row r="109" spans="1:9" ht="15.75" customHeight="1">
      <c r="A109" s="213"/>
      <c r="B109" s="213"/>
      <c r="C109" s="213"/>
      <c r="D109" s="213"/>
      <c r="E109" s="213"/>
      <c r="F109" s="213"/>
      <c r="G109" s="204" t="s">
        <v>147</v>
      </c>
      <c r="H109" s="204"/>
      <c r="I109" s="146">
        <f>I104</f>
        <v>30.303333333333299</v>
      </c>
    </row>
    <row r="110" spans="1:9" ht="15.75" customHeight="1">
      <c r="A110" s="213"/>
      <c r="B110" s="213"/>
      <c r="C110" s="213"/>
      <c r="D110" s="213"/>
      <c r="E110" s="213"/>
      <c r="F110" s="213"/>
      <c r="G110" s="205" t="s">
        <v>78</v>
      </c>
      <c r="H110" s="205"/>
      <c r="I110" s="147">
        <f>SUM(I105:I109)</f>
        <v>3768.1033333333339</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37.68</v>
      </c>
    </row>
    <row r="114" spans="1:9" ht="15.75" customHeight="1">
      <c r="A114" s="130" t="s">
        <v>38</v>
      </c>
      <c r="B114" s="196" t="s">
        <v>151</v>
      </c>
      <c r="C114" s="196"/>
      <c r="D114" s="196"/>
      <c r="E114" s="196"/>
      <c r="F114" s="196"/>
      <c r="G114" s="196"/>
      <c r="H114" s="155">
        <v>0.01</v>
      </c>
      <c r="I114" s="145">
        <f>ROUND(H114*(I110+I113),2)</f>
        <v>38.06</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27.35</v>
      </c>
    </row>
    <row r="117" spans="1:9" ht="15.75" customHeight="1">
      <c r="A117" s="130" t="s">
        <v>155</v>
      </c>
      <c r="B117" s="196" t="s">
        <v>156</v>
      </c>
      <c r="C117" s="196"/>
      <c r="D117" s="196"/>
      <c r="E117" s="196"/>
      <c r="F117" s="196"/>
      <c r="G117" s="196"/>
      <c r="H117" s="155">
        <v>0.03</v>
      </c>
      <c r="I117" s="145">
        <f>ROUND($I$126*H117,2)</f>
        <v>126.23</v>
      </c>
    </row>
    <row r="118" spans="1:9" ht="15.75" customHeight="1">
      <c r="A118" s="130" t="s">
        <v>157</v>
      </c>
      <c r="B118" s="196" t="s">
        <v>158</v>
      </c>
      <c r="C118" s="196"/>
      <c r="D118" s="196"/>
      <c r="E118" s="196"/>
      <c r="F118" s="196"/>
      <c r="G118" s="196"/>
      <c r="H118" s="155">
        <v>0.05</v>
      </c>
      <c r="I118" s="145">
        <f>ROUND($I$126*H118,2)</f>
        <v>210.39</v>
      </c>
    </row>
    <row r="119" spans="1:9" ht="15.75" customHeight="1">
      <c r="A119" s="195" t="s">
        <v>159</v>
      </c>
      <c r="B119" s="195"/>
      <c r="C119" s="195"/>
      <c r="D119" s="195"/>
      <c r="E119" s="195"/>
      <c r="F119" s="195"/>
      <c r="G119" s="195"/>
      <c r="H119" s="156">
        <f>SUM(H113:H118)</f>
        <v>0.1065</v>
      </c>
      <c r="I119" s="144">
        <f>SUM(I113:I118)</f>
        <v>439.71</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3843.8433333333337</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4207.82</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363.97666666666601</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1704.89</v>
      </c>
    </row>
    <row r="133" spans="1:9" ht="15.75" customHeight="1">
      <c r="A133" s="131" t="s">
        <v>38</v>
      </c>
      <c r="B133" s="196" t="str">
        <f>A31</f>
        <v>MÓDULO 2 – ENCARGOS E BENEFÍCIOS ANUAIS, MENSAIS E DIÁRIOS</v>
      </c>
      <c r="C133" s="196"/>
      <c r="D133" s="196"/>
      <c r="E133" s="196"/>
      <c r="F133" s="196"/>
      <c r="G133" s="196"/>
      <c r="H133" s="196"/>
      <c r="I133" s="170">
        <f>I62</f>
        <v>1724.17</v>
      </c>
    </row>
    <row r="134" spans="1:9" ht="15.75" customHeight="1">
      <c r="A134" s="131" t="s">
        <v>40</v>
      </c>
      <c r="B134" s="196" t="str">
        <f>A66</f>
        <v>MÓDULO 3 – PROVISÃO PARA RESCISÃO</v>
      </c>
      <c r="C134" s="196"/>
      <c r="D134" s="196"/>
      <c r="E134" s="196"/>
      <c r="F134" s="196"/>
      <c r="G134" s="196"/>
      <c r="H134" s="196"/>
      <c r="I134" s="170">
        <f>I73</f>
        <v>238.32</v>
      </c>
    </row>
    <row r="135" spans="1:9" ht="15.75" customHeight="1">
      <c r="A135" s="131" t="s">
        <v>42</v>
      </c>
      <c r="B135" s="196" t="str">
        <f>A78</f>
        <v>MÓDULO 4 – CUSTO DE REPOSIÇÃO DO PROFISSIONAL AUSENTE</v>
      </c>
      <c r="C135" s="196"/>
      <c r="D135" s="196"/>
      <c r="E135" s="196"/>
      <c r="F135" s="196"/>
      <c r="G135" s="196"/>
      <c r="H135" s="196"/>
      <c r="I135" s="170">
        <f>I96</f>
        <v>70.419999999999987</v>
      </c>
    </row>
    <row r="136" spans="1:9" ht="15.75" customHeight="1">
      <c r="A136" s="131" t="s">
        <v>65</v>
      </c>
      <c r="B136" s="196" t="str">
        <f>A98</f>
        <v>MÓDULO 5 – INSUMOS DIVERSOS</v>
      </c>
      <c r="C136" s="196"/>
      <c r="D136" s="196"/>
      <c r="E136" s="196"/>
      <c r="F136" s="196"/>
      <c r="G136" s="196"/>
      <c r="H136" s="196"/>
      <c r="I136" s="170">
        <f>I104</f>
        <v>30.303333333333299</v>
      </c>
    </row>
    <row r="137" spans="1:9" ht="15.75" customHeight="1">
      <c r="A137" s="195" t="s">
        <v>169</v>
      </c>
      <c r="B137" s="195"/>
      <c r="C137" s="195"/>
      <c r="D137" s="195"/>
      <c r="E137" s="195"/>
      <c r="F137" s="195"/>
      <c r="G137" s="195"/>
      <c r="H137" s="195"/>
      <c r="I137" s="144">
        <f>SUM(I132:I136)</f>
        <v>3768.1033333333339</v>
      </c>
    </row>
    <row r="138" spans="1:9" ht="15.75" customHeight="1">
      <c r="A138" s="131" t="s">
        <v>67</v>
      </c>
      <c r="B138" s="196" t="str">
        <f>A111</f>
        <v>MÓDULO 6 – CUSTOS INDIRETOS, TRIBUTOS E LUCRO</v>
      </c>
      <c r="C138" s="196"/>
      <c r="D138" s="196"/>
      <c r="E138" s="196"/>
      <c r="F138" s="196"/>
      <c r="G138" s="196"/>
      <c r="H138" s="196"/>
      <c r="I138" s="170">
        <f>I119</f>
        <v>439.71</v>
      </c>
    </row>
    <row r="139" spans="1:9" ht="15.75" customHeight="1">
      <c r="A139" s="195" t="s">
        <v>170</v>
      </c>
      <c r="B139" s="195"/>
      <c r="C139" s="195"/>
      <c r="D139" s="195"/>
      <c r="E139" s="195"/>
      <c r="F139" s="195"/>
      <c r="G139" s="195"/>
      <c r="H139" s="195"/>
      <c r="I139" s="144">
        <f>SUM(I137:I138)</f>
        <v>4207.8133333333335</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997"/>
  <sheetViews>
    <sheetView view="pageBreakPreview" topLeftCell="A86" zoomScale="6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43.8867187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181</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4.75" customHeight="1">
      <c r="A13" s="198" t="s">
        <v>48</v>
      </c>
      <c r="B13" s="198"/>
      <c r="C13" s="199" t="s">
        <v>11</v>
      </c>
      <c r="D13" s="199"/>
      <c r="E13" s="200">
        <v>2</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182</v>
      </c>
      <c r="J15" s="141"/>
    </row>
    <row r="16" spans="1:10" ht="14.4">
      <c r="A16" s="131">
        <v>2</v>
      </c>
      <c r="B16" s="196" t="s">
        <v>51</v>
      </c>
      <c r="C16" s="196"/>
      <c r="D16" s="196"/>
      <c r="E16" s="196"/>
      <c r="F16" s="196"/>
      <c r="G16" s="196"/>
      <c r="H16" s="196"/>
      <c r="I16" s="131" t="s">
        <v>28</v>
      </c>
    </row>
    <row r="17" spans="1:9" ht="14.4">
      <c r="A17" s="131">
        <v>3</v>
      </c>
      <c r="B17" s="196" t="s">
        <v>52</v>
      </c>
      <c r="C17" s="196"/>
      <c r="D17" s="196"/>
      <c r="E17" s="196"/>
      <c r="F17" s="196"/>
      <c r="G17" s="196"/>
      <c r="H17" s="196"/>
      <c r="I17" s="142">
        <v>1553.96</v>
      </c>
    </row>
    <row r="18" spans="1:9" ht="26.4">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1553.96</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1553.96</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129.44</v>
      </c>
    </row>
    <row r="34" spans="1:9" ht="15.75" customHeight="1">
      <c r="A34" s="130" t="s">
        <v>38</v>
      </c>
      <c r="B34" s="196" t="s">
        <v>73</v>
      </c>
      <c r="C34" s="196"/>
      <c r="D34" s="196"/>
      <c r="E34" s="196"/>
      <c r="F34" s="196"/>
      <c r="G34" s="196"/>
      <c r="H34" s="137">
        <v>0.121</v>
      </c>
      <c r="I34" s="145">
        <f>ROUND(I29*H34,2)</f>
        <v>188.03</v>
      </c>
    </row>
    <row r="35" spans="1:9" ht="15.75" customHeight="1">
      <c r="A35" s="195" t="s">
        <v>74</v>
      </c>
      <c r="B35" s="195"/>
      <c r="C35" s="195"/>
      <c r="D35" s="195"/>
      <c r="E35" s="195"/>
      <c r="F35" s="195"/>
      <c r="G35" s="195"/>
      <c r="H35" s="138">
        <f>SUM(H33:H34)</f>
        <v>0.20430000000000001</v>
      </c>
      <c r="I35" s="144">
        <f>SUM(I33:I34)</f>
        <v>317.47000000000003</v>
      </c>
    </row>
    <row r="36" spans="1:9" ht="15.75" customHeight="1">
      <c r="A36" s="211" t="s">
        <v>75</v>
      </c>
      <c r="B36" s="211"/>
      <c r="C36" s="211"/>
      <c r="D36" s="211"/>
      <c r="E36" s="211"/>
      <c r="F36" s="211"/>
      <c r="G36" s="204" t="s">
        <v>76</v>
      </c>
      <c r="H36" s="204"/>
      <c r="I36" s="146">
        <f>I29</f>
        <v>1553.96</v>
      </c>
    </row>
    <row r="37" spans="1:9" ht="15.75" customHeight="1">
      <c r="A37" s="211"/>
      <c r="B37" s="211"/>
      <c r="C37" s="211"/>
      <c r="D37" s="211"/>
      <c r="E37" s="211"/>
      <c r="F37" s="211"/>
      <c r="G37" s="204" t="s">
        <v>77</v>
      </c>
      <c r="H37" s="204"/>
      <c r="I37" s="146">
        <f>I35</f>
        <v>317.47000000000003</v>
      </c>
    </row>
    <row r="38" spans="1:9" ht="15.75" customHeight="1">
      <c r="A38" s="211"/>
      <c r="B38" s="211"/>
      <c r="C38" s="211"/>
      <c r="D38" s="211"/>
      <c r="E38" s="211"/>
      <c r="F38" s="211"/>
      <c r="G38" s="205" t="s">
        <v>78</v>
      </c>
      <c r="H38" s="205"/>
      <c r="I38" s="147">
        <f>SUM(I36:I37)</f>
        <v>1871.43</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374.29</v>
      </c>
    </row>
    <row r="41" spans="1:9" ht="15.75" customHeight="1">
      <c r="A41" s="130" t="s">
        <v>38</v>
      </c>
      <c r="B41" s="196" t="s">
        <v>81</v>
      </c>
      <c r="C41" s="196"/>
      <c r="D41" s="196"/>
      <c r="E41" s="196"/>
      <c r="F41" s="196"/>
      <c r="G41" s="196"/>
      <c r="H41" s="137">
        <v>2.5000000000000001E-2</v>
      </c>
      <c r="I41" s="145">
        <f t="shared" si="0"/>
        <v>46.79</v>
      </c>
    </row>
    <row r="42" spans="1:9" ht="15.75" customHeight="1">
      <c r="A42" s="130" t="s">
        <v>40</v>
      </c>
      <c r="B42" s="196" t="s">
        <v>82</v>
      </c>
      <c r="C42" s="196"/>
      <c r="D42" s="196"/>
      <c r="E42" s="196"/>
      <c r="F42" s="196"/>
      <c r="G42" s="196"/>
      <c r="H42" s="137">
        <v>1.4999999999999999E-2</v>
      </c>
      <c r="I42" s="145">
        <f t="shared" si="0"/>
        <v>28.07</v>
      </c>
    </row>
    <row r="43" spans="1:9" ht="15.75" customHeight="1">
      <c r="A43" s="130" t="s">
        <v>42</v>
      </c>
      <c r="B43" s="196" t="s">
        <v>83</v>
      </c>
      <c r="C43" s="196"/>
      <c r="D43" s="196"/>
      <c r="E43" s="196"/>
      <c r="F43" s="196"/>
      <c r="G43" s="196"/>
      <c r="H43" s="137">
        <v>1.4999999999999999E-2</v>
      </c>
      <c r="I43" s="145">
        <f t="shared" si="0"/>
        <v>28.07</v>
      </c>
    </row>
    <row r="44" spans="1:9" ht="15.75" customHeight="1">
      <c r="A44" s="130" t="s">
        <v>65</v>
      </c>
      <c r="B44" s="196" t="s">
        <v>84</v>
      </c>
      <c r="C44" s="196"/>
      <c r="D44" s="196"/>
      <c r="E44" s="196"/>
      <c r="F44" s="196"/>
      <c r="G44" s="196"/>
      <c r="H44" s="137">
        <v>0.01</v>
      </c>
      <c r="I44" s="145">
        <f t="shared" si="0"/>
        <v>18.71</v>
      </c>
    </row>
    <row r="45" spans="1:9" ht="15.75" customHeight="1">
      <c r="A45" s="130" t="s">
        <v>67</v>
      </c>
      <c r="B45" s="196" t="s">
        <v>85</v>
      </c>
      <c r="C45" s="196"/>
      <c r="D45" s="196"/>
      <c r="E45" s="196"/>
      <c r="F45" s="196"/>
      <c r="G45" s="196"/>
      <c r="H45" s="137">
        <v>6.0000000000000001E-3</v>
      </c>
      <c r="I45" s="145">
        <f t="shared" si="0"/>
        <v>11.23</v>
      </c>
    </row>
    <row r="46" spans="1:9" ht="15.75" customHeight="1">
      <c r="A46" s="130" t="s">
        <v>86</v>
      </c>
      <c r="B46" s="196" t="s">
        <v>87</v>
      </c>
      <c r="C46" s="196"/>
      <c r="D46" s="196"/>
      <c r="E46" s="196"/>
      <c r="F46" s="196"/>
      <c r="G46" s="196"/>
      <c r="H46" s="137">
        <v>2E-3</v>
      </c>
      <c r="I46" s="145">
        <f t="shared" si="0"/>
        <v>3.74</v>
      </c>
    </row>
    <row r="47" spans="1:9" ht="15.75" customHeight="1">
      <c r="A47" s="130" t="s">
        <v>88</v>
      </c>
      <c r="B47" s="196" t="s">
        <v>89</v>
      </c>
      <c r="C47" s="196"/>
      <c r="D47" s="196"/>
      <c r="E47" s="196"/>
      <c r="F47" s="196"/>
      <c r="G47" s="196"/>
      <c r="H47" s="137">
        <v>0.08</v>
      </c>
      <c r="I47" s="145">
        <f t="shared" si="0"/>
        <v>149.71</v>
      </c>
    </row>
    <row r="48" spans="1:9" ht="15.75" customHeight="1">
      <c r="A48" s="195" t="s">
        <v>90</v>
      </c>
      <c r="B48" s="195"/>
      <c r="C48" s="195"/>
      <c r="D48" s="195"/>
      <c r="E48" s="195"/>
      <c r="F48" s="195"/>
      <c r="G48" s="195"/>
      <c r="H48" s="138">
        <f>SUM(H40:H47)</f>
        <v>0.35300000000000004</v>
      </c>
      <c r="I48" s="144">
        <f>SUM(I40:I47)</f>
        <v>660.61</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39">
        <v>5</v>
      </c>
      <c r="I51" s="148">
        <f>ROUND((H51*2*22)-0.06*I23,2)</f>
        <v>126.76</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6.73</v>
      </c>
    </row>
    <row r="55" spans="1:14" ht="15.75" customHeight="1">
      <c r="A55" s="195" t="s">
        <v>97</v>
      </c>
      <c r="B55" s="195"/>
      <c r="C55" s="195"/>
      <c r="D55" s="195"/>
      <c r="E55" s="195"/>
      <c r="F55" s="195"/>
      <c r="G55" s="195"/>
      <c r="H55" s="195"/>
      <c r="I55" s="149">
        <f>SUM(I51:I54)</f>
        <v>659.46</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317.47000000000003</v>
      </c>
    </row>
    <row r="60" spans="1:14" ht="15.75" customHeight="1">
      <c r="A60" s="130" t="s">
        <v>102</v>
      </c>
      <c r="B60" s="196" t="s">
        <v>103</v>
      </c>
      <c r="C60" s="196"/>
      <c r="D60" s="196"/>
      <c r="E60" s="196"/>
      <c r="F60" s="196"/>
      <c r="G60" s="196"/>
      <c r="H60" s="196"/>
      <c r="I60" s="145">
        <f>I48</f>
        <v>660.61</v>
      </c>
      <c r="N60" s="150"/>
    </row>
    <row r="61" spans="1:14" ht="15.75" customHeight="1">
      <c r="A61" s="130" t="s">
        <v>104</v>
      </c>
      <c r="B61" s="196" t="s">
        <v>105</v>
      </c>
      <c r="C61" s="196"/>
      <c r="D61" s="196"/>
      <c r="E61" s="196"/>
      <c r="F61" s="196"/>
      <c r="G61" s="196"/>
      <c r="H61" s="196"/>
      <c r="I61" s="145">
        <f>I55</f>
        <v>659.46</v>
      </c>
    </row>
    <row r="62" spans="1:14" ht="15.75" customHeight="1">
      <c r="A62" s="195" t="s">
        <v>106</v>
      </c>
      <c r="B62" s="195"/>
      <c r="C62" s="195"/>
      <c r="D62" s="195"/>
      <c r="E62" s="195"/>
      <c r="F62" s="195"/>
      <c r="G62" s="195"/>
      <c r="H62" s="195"/>
      <c r="I62" s="144">
        <f>SUM(I59:I61)</f>
        <v>1637.54</v>
      </c>
    </row>
    <row r="63" spans="1:14" ht="15.75" customHeight="1">
      <c r="A63" s="212" t="s">
        <v>107</v>
      </c>
      <c r="B63" s="212"/>
      <c r="C63" s="212"/>
      <c r="D63" s="212"/>
      <c r="E63" s="212"/>
      <c r="F63" s="212"/>
      <c r="G63" s="204" t="s">
        <v>76</v>
      </c>
      <c r="H63" s="204"/>
      <c r="I63" s="146">
        <f>I29</f>
        <v>1553.96</v>
      </c>
    </row>
    <row r="64" spans="1:14" ht="15.75" customHeight="1">
      <c r="A64" s="212"/>
      <c r="B64" s="212"/>
      <c r="C64" s="212"/>
      <c r="D64" s="212"/>
      <c r="E64" s="212"/>
      <c r="F64" s="212"/>
      <c r="G64" s="204" t="s">
        <v>108</v>
      </c>
      <c r="H64" s="204"/>
      <c r="I64" s="146">
        <f>I62</f>
        <v>1637.54</v>
      </c>
    </row>
    <row r="65" spans="1:14" ht="15.75" customHeight="1">
      <c r="A65" s="212"/>
      <c r="B65" s="212"/>
      <c r="C65" s="212"/>
      <c r="D65" s="212"/>
      <c r="E65" s="212"/>
      <c r="F65" s="212"/>
      <c r="G65" s="205" t="s">
        <v>78</v>
      </c>
      <c r="H65" s="205"/>
      <c r="I65" s="147">
        <f>SUM(I63:I64)</f>
        <v>3191.5</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13.4</v>
      </c>
    </row>
    <row r="69" spans="1:14" ht="15.75" customHeight="1">
      <c r="A69" s="130" t="s">
        <v>38</v>
      </c>
      <c r="B69" s="196" t="s">
        <v>112</v>
      </c>
      <c r="C69" s="196"/>
      <c r="D69" s="196"/>
      <c r="E69" s="196"/>
      <c r="F69" s="196"/>
      <c r="G69" s="196"/>
      <c r="H69" s="137">
        <f>TRUNC(H68*H47,4)</f>
        <v>2.9999999999999997E-4</v>
      </c>
      <c r="I69" s="145">
        <f>ROUND(H69*$I$65,2)</f>
        <v>0.96</v>
      </c>
      <c r="L69" s="162"/>
    </row>
    <row r="70" spans="1:14" ht="15.75" customHeight="1">
      <c r="A70" s="130" t="s">
        <v>40</v>
      </c>
      <c r="B70" s="196" t="s">
        <v>113</v>
      </c>
      <c r="C70" s="196"/>
      <c r="D70" s="196"/>
      <c r="E70" s="196"/>
      <c r="F70" s="196"/>
      <c r="G70" s="196"/>
      <c r="H70" s="137">
        <f>ROUND(((7/30)/12)*95%,4)</f>
        <v>1.8499999999999999E-2</v>
      </c>
      <c r="I70" s="145">
        <f>ROUND(H70*$I$65,2)</f>
        <v>59.04</v>
      </c>
    </row>
    <row r="71" spans="1:14" ht="15.75" customHeight="1">
      <c r="A71" s="151" t="s">
        <v>42</v>
      </c>
      <c r="B71" s="207" t="s">
        <v>114</v>
      </c>
      <c r="C71" s="207"/>
      <c r="D71" s="207"/>
      <c r="E71" s="207"/>
      <c r="F71" s="207"/>
      <c r="G71" s="207"/>
      <c r="H71" s="137">
        <f>ROUND(H70*H48,4)</f>
        <v>6.4999999999999997E-3</v>
      </c>
      <c r="I71" s="145">
        <f>ROUND(H71*$I$65,2)</f>
        <v>20.74</v>
      </c>
      <c r="L71" s="163"/>
    </row>
    <row r="72" spans="1:14" ht="15.75" customHeight="1">
      <c r="A72" s="130" t="s">
        <v>65</v>
      </c>
      <c r="B72" s="196" t="s">
        <v>115</v>
      </c>
      <c r="C72" s="196"/>
      <c r="D72" s="196"/>
      <c r="E72" s="196"/>
      <c r="F72" s="196"/>
      <c r="G72" s="196"/>
      <c r="H72" s="137">
        <v>0.04</v>
      </c>
      <c r="I72" s="145">
        <f>ROUND(H72*$I$65,2)</f>
        <v>127.66</v>
      </c>
    </row>
    <row r="73" spans="1:14" ht="15.75" customHeight="1">
      <c r="A73" s="195" t="s">
        <v>116</v>
      </c>
      <c r="B73" s="195"/>
      <c r="C73" s="195"/>
      <c r="D73" s="195"/>
      <c r="E73" s="195"/>
      <c r="F73" s="195"/>
      <c r="G73" s="195"/>
      <c r="H73" s="138">
        <f>SUM(H68:H72)</f>
        <v>6.9500000000000006E-2</v>
      </c>
      <c r="I73" s="144">
        <f>SUM(I68:I72)</f>
        <v>221.8</v>
      </c>
    </row>
    <row r="74" spans="1:14" ht="15.75" customHeight="1">
      <c r="A74" s="213" t="s">
        <v>117</v>
      </c>
      <c r="B74" s="213"/>
      <c r="C74" s="213"/>
      <c r="D74" s="213"/>
      <c r="E74" s="213"/>
      <c r="F74" s="213"/>
      <c r="G74" s="204" t="s">
        <v>76</v>
      </c>
      <c r="H74" s="204"/>
      <c r="I74" s="146">
        <f>I29</f>
        <v>1553.96</v>
      </c>
    </row>
    <row r="75" spans="1:14" ht="15.75" customHeight="1">
      <c r="A75" s="213"/>
      <c r="B75" s="213"/>
      <c r="C75" s="213"/>
      <c r="D75" s="213"/>
      <c r="E75" s="213"/>
      <c r="F75" s="213"/>
      <c r="G75" s="204" t="s">
        <v>108</v>
      </c>
      <c r="H75" s="204"/>
      <c r="I75" s="146">
        <f>I62</f>
        <v>1637.54</v>
      </c>
    </row>
    <row r="76" spans="1:14" ht="15.75" customHeight="1">
      <c r="A76" s="213"/>
      <c r="B76" s="213"/>
      <c r="C76" s="213"/>
      <c r="D76" s="213"/>
      <c r="E76" s="213"/>
      <c r="F76" s="213"/>
      <c r="G76" s="204" t="s">
        <v>118</v>
      </c>
      <c r="H76" s="204"/>
      <c r="I76" s="146">
        <f>I73</f>
        <v>221.8</v>
      </c>
      <c r="N76" s="164"/>
    </row>
    <row r="77" spans="1:14" ht="15.75" customHeight="1">
      <c r="A77" s="213"/>
      <c r="B77" s="213"/>
      <c r="C77" s="213"/>
      <c r="D77" s="213"/>
      <c r="E77" s="213"/>
      <c r="F77" s="213"/>
      <c r="G77" s="205" t="s">
        <v>78</v>
      </c>
      <c r="H77" s="205"/>
      <c r="I77" s="147">
        <f>SUM(I74:I76)</f>
        <v>3413.3</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31.74</v>
      </c>
    </row>
    <row r="81" spans="1:12" ht="15.75" customHeight="1">
      <c r="A81" s="130" t="s">
        <v>38</v>
      </c>
      <c r="B81" s="196" t="s">
        <v>122</v>
      </c>
      <c r="C81" s="196"/>
      <c r="D81" s="196"/>
      <c r="E81" s="196"/>
      <c r="F81" s="196"/>
      <c r="G81" s="196"/>
      <c r="H81" s="137">
        <f>ROUND((2/30)/12,4)</f>
        <v>5.5999999999999999E-3</v>
      </c>
      <c r="I81" s="145">
        <f t="shared" si="1"/>
        <v>19.11</v>
      </c>
      <c r="L81" s="164"/>
    </row>
    <row r="82" spans="1:12" ht="15.75" customHeight="1">
      <c r="A82" s="130" t="s">
        <v>40</v>
      </c>
      <c r="B82" s="196" t="s">
        <v>123</v>
      </c>
      <c r="C82" s="196"/>
      <c r="D82" s="196"/>
      <c r="E82" s="196"/>
      <c r="F82" s="196"/>
      <c r="G82" s="196"/>
      <c r="H82" s="137">
        <f>ROUND(((5/30)/12)*2%,4)</f>
        <v>2.9999999999999997E-4</v>
      </c>
      <c r="I82" s="145">
        <f t="shared" si="1"/>
        <v>1.02</v>
      </c>
      <c r="K82" s="164"/>
    </row>
    <row r="83" spans="1:12" ht="15.75" customHeight="1">
      <c r="A83" s="130" t="s">
        <v>42</v>
      </c>
      <c r="B83" s="196" t="s">
        <v>124</v>
      </c>
      <c r="C83" s="196"/>
      <c r="D83" s="196"/>
      <c r="E83" s="196"/>
      <c r="F83" s="196"/>
      <c r="G83" s="196"/>
      <c r="H83" s="137">
        <f>ROUND(((15/30)/12)*8%,4)</f>
        <v>3.3E-3</v>
      </c>
      <c r="I83" s="145">
        <f t="shared" si="1"/>
        <v>11.26</v>
      </c>
    </row>
    <row r="84" spans="1:12" ht="15.75" customHeight="1">
      <c r="A84" s="130" t="s">
        <v>65</v>
      </c>
      <c r="B84" s="196" t="s">
        <v>125</v>
      </c>
      <c r="C84" s="196"/>
      <c r="D84" s="196"/>
      <c r="E84" s="196"/>
      <c r="F84" s="196"/>
      <c r="G84" s="196"/>
      <c r="H84" s="137">
        <f>ROUND(((1+1/3)/12*4/12)*2%,4)</f>
        <v>6.9999999999999999E-4</v>
      </c>
      <c r="I84" s="145">
        <f t="shared" si="1"/>
        <v>2.39</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65.52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65.52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65.52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65">
        <v>0</v>
      </c>
    </row>
    <row r="101" spans="1:9" ht="15.75" customHeight="1">
      <c r="A101" s="152" t="s">
        <v>38</v>
      </c>
      <c r="B101" s="202" t="s">
        <v>141</v>
      </c>
      <c r="C101" s="202"/>
      <c r="D101" s="202"/>
      <c r="E101" s="202"/>
      <c r="F101" s="202"/>
      <c r="G101" s="202"/>
      <c r="H101" s="153" t="s">
        <v>94</v>
      </c>
      <c r="I101" s="165">
        <v>0</v>
      </c>
    </row>
    <row r="102" spans="1:9" ht="15.75" customHeight="1">
      <c r="A102" s="152" t="s">
        <v>40</v>
      </c>
      <c r="B102" s="202" t="s">
        <v>142</v>
      </c>
      <c r="C102" s="202"/>
      <c r="D102" s="202"/>
      <c r="E102" s="202"/>
      <c r="F102" s="202"/>
      <c r="G102" s="202"/>
      <c r="H102" s="153" t="s">
        <v>94</v>
      </c>
      <c r="I102" s="165">
        <f>UNIFORMES!K107</f>
        <v>29.6033333333333</v>
      </c>
    </row>
    <row r="103" spans="1:9" ht="15.75" customHeight="1">
      <c r="A103" s="152" t="s">
        <v>42</v>
      </c>
      <c r="B103" s="202" t="s">
        <v>143</v>
      </c>
      <c r="C103" s="202"/>
      <c r="D103" s="202"/>
      <c r="E103" s="202"/>
      <c r="F103" s="202"/>
      <c r="G103" s="202"/>
      <c r="H103" s="154" t="s">
        <v>94</v>
      </c>
      <c r="I103" s="165">
        <f>'G2-FERRAMENTAS E EQUIPAMENTOS'!Y9</f>
        <v>0.7</v>
      </c>
    </row>
    <row r="104" spans="1:9" ht="15.75" customHeight="1">
      <c r="A104" s="195" t="s">
        <v>144</v>
      </c>
      <c r="B104" s="195"/>
      <c r="C104" s="195"/>
      <c r="D104" s="195"/>
      <c r="E104" s="195"/>
      <c r="F104" s="195"/>
      <c r="G104" s="195"/>
      <c r="H104" s="138" t="s">
        <v>94</v>
      </c>
      <c r="I104" s="144">
        <f>SUM(I100:I103)</f>
        <v>30.303333333333299</v>
      </c>
    </row>
    <row r="105" spans="1:9" ht="15.75" customHeight="1">
      <c r="A105" s="213" t="s">
        <v>145</v>
      </c>
      <c r="B105" s="213"/>
      <c r="C105" s="213"/>
      <c r="D105" s="213"/>
      <c r="E105" s="213"/>
      <c r="F105" s="213"/>
      <c r="G105" s="204" t="s">
        <v>76</v>
      </c>
      <c r="H105" s="204"/>
      <c r="I105" s="146">
        <f>I29</f>
        <v>1553.96</v>
      </c>
    </row>
    <row r="106" spans="1:9" ht="15.75" customHeight="1">
      <c r="A106" s="213"/>
      <c r="B106" s="213"/>
      <c r="C106" s="213"/>
      <c r="D106" s="213"/>
      <c r="E106" s="213"/>
      <c r="F106" s="213"/>
      <c r="G106" s="204" t="s">
        <v>108</v>
      </c>
      <c r="H106" s="204"/>
      <c r="I106" s="146">
        <f>I62</f>
        <v>1637.54</v>
      </c>
    </row>
    <row r="107" spans="1:9" ht="15.75" customHeight="1">
      <c r="A107" s="213"/>
      <c r="B107" s="213"/>
      <c r="C107" s="213"/>
      <c r="D107" s="213"/>
      <c r="E107" s="213"/>
      <c r="F107" s="213"/>
      <c r="G107" s="204" t="s">
        <v>118</v>
      </c>
      <c r="H107" s="204"/>
      <c r="I107" s="146">
        <f>I73</f>
        <v>221.8</v>
      </c>
    </row>
    <row r="108" spans="1:9" ht="15.75" customHeight="1">
      <c r="A108" s="213"/>
      <c r="B108" s="213"/>
      <c r="C108" s="213"/>
      <c r="D108" s="213"/>
      <c r="E108" s="213"/>
      <c r="F108" s="213"/>
      <c r="G108" s="204" t="s">
        <v>146</v>
      </c>
      <c r="H108" s="204"/>
      <c r="I108" s="146">
        <f>I96</f>
        <v>65.52</v>
      </c>
    </row>
    <row r="109" spans="1:9" ht="15.75" customHeight="1">
      <c r="A109" s="213"/>
      <c r="B109" s="213"/>
      <c r="C109" s="213"/>
      <c r="D109" s="213"/>
      <c r="E109" s="213"/>
      <c r="F109" s="213"/>
      <c r="G109" s="204" t="s">
        <v>147</v>
      </c>
      <c r="H109" s="204"/>
      <c r="I109" s="146">
        <f>I104</f>
        <v>30.303333333333299</v>
      </c>
    </row>
    <row r="110" spans="1:9" ht="15.75" customHeight="1">
      <c r="A110" s="213"/>
      <c r="B110" s="213"/>
      <c r="C110" s="213"/>
      <c r="D110" s="213"/>
      <c r="E110" s="213"/>
      <c r="F110" s="213"/>
      <c r="G110" s="205" t="s">
        <v>78</v>
      </c>
      <c r="H110" s="205"/>
      <c r="I110" s="147">
        <f>SUM(I105:I109)</f>
        <v>3509.1233333333334</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35.090000000000003</v>
      </c>
    </row>
    <row r="114" spans="1:9" ht="15.75" customHeight="1">
      <c r="A114" s="130" t="s">
        <v>38</v>
      </c>
      <c r="B114" s="196" t="s">
        <v>151</v>
      </c>
      <c r="C114" s="196"/>
      <c r="D114" s="196"/>
      <c r="E114" s="196"/>
      <c r="F114" s="196"/>
      <c r="G114" s="196"/>
      <c r="H114" s="155">
        <v>0.01</v>
      </c>
      <c r="I114" s="145">
        <f>ROUND(H114*(I110+I113),2)</f>
        <v>35.44</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25.47</v>
      </c>
    </row>
    <row r="117" spans="1:9" ht="15.75" customHeight="1">
      <c r="A117" s="130" t="s">
        <v>155</v>
      </c>
      <c r="B117" s="196" t="s">
        <v>156</v>
      </c>
      <c r="C117" s="196"/>
      <c r="D117" s="196"/>
      <c r="E117" s="196"/>
      <c r="F117" s="196"/>
      <c r="G117" s="196"/>
      <c r="H117" s="155">
        <v>0.03</v>
      </c>
      <c r="I117" s="145">
        <f>ROUND($I$126*H117,2)</f>
        <v>117.56</v>
      </c>
    </row>
    <row r="118" spans="1:9" ht="15.75" customHeight="1">
      <c r="A118" s="130" t="s">
        <v>157</v>
      </c>
      <c r="B118" s="196" t="s">
        <v>158</v>
      </c>
      <c r="C118" s="196"/>
      <c r="D118" s="196"/>
      <c r="E118" s="196"/>
      <c r="F118" s="196"/>
      <c r="G118" s="196"/>
      <c r="H118" s="155">
        <v>0.05</v>
      </c>
      <c r="I118" s="145">
        <f>ROUND($I$126*H118,2)</f>
        <v>195.93</v>
      </c>
    </row>
    <row r="119" spans="1:9" ht="15.75" customHeight="1">
      <c r="A119" s="195" t="s">
        <v>159</v>
      </c>
      <c r="B119" s="195"/>
      <c r="C119" s="195"/>
      <c r="D119" s="195"/>
      <c r="E119" s="195"/>
      <c r="F119" s="195"/>
      <c r="G119" s="195"/>
      <c r="H119" s="156">
        <f>SUM(H113:H118)</f>
        <v>0.1065</v>
      </c>
      <c r="I119" s="144">
        <f>SUM(I113:I118)</f>
        <v>409.49</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3579.6533333333336</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3918.61</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338.95666666666648</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1553.96</v>
      </c>
    </row>
    <row r="133" spans="1:9" ht="15.75" customHeight="1">
      <c r="A133" s="131" t="s">
        <v>38</v>
      </c>
      <c r="B133" s="196" t="str">
        <f>A31</f>
        <v>MÓDULO 2 – ENCARGOS E BENEFÍCIOS ANUAIS, MENSAIS E DIÁRIOS</v>
      </c>
      <c r="C133" s="196"/>
      <c r="D133" s="196"/>
      <c r="E133" s="196"/>
      <c r="F133" s="196"/>
      <c r="G133" s="196"/>
      <c r="H133" s="196"/>
      <c r="I133" s="170">
        <f>I62</f>
        <v>1637.54</v>
      </c>
    </row>
    <row r="134" spans="1:9" ht="15.75" customHeight="1">
      <c r="A134" s="131" t="s">
        <v>40</v>
      </c>
      <c r="B134" s="196" t="str">
        <f>A66</f>
        <v>MÓDULO 3 – PROVISÃO PARA RESCISÃO</v>
      </c>
      <c r="C134" s="196"/>
      <c r="D134" s="196"/>
      <c r="E134" s="196"/>
      <c r="F134" s="196"/>
      <c r="G134" s="196"/>
      <c r="H134" s="196"/>
      <c r="I134" s="170">
        <f>I73</f>
        <v>221.8</v>
      </c>
    </row>
    <row r="135" spans="1:9" ht="15.75" customHeight="1">
      <c r="A135" s="131" t="s">
        <v>42</v>
      </c>
      <c r="B135" s="196" t="str">
        <f>A78</f>
        <v>MÓDULO 4 – CUSTO DE REPOSIÇÃO DO PROFISSIONAL AUSENTE</v>
      </c>
      <c r="C135" s="196"/>
      <c r="D135" s="196"/>
      <c r="E135" s="196"/>
      <c r="F135" s="196"/>
      <c r="G135" s="196"/>
      <c r="H135" s="196"/>
      <c r="I135" s="170">
        <f>I96</f>
        <v>65.52</v>
      </c>
    </row>
    <row r="136" spans="1:9" ht="15.75" customHeight="1">
      <c r="A136" s="131" t="s">
        <v>65</v>
      </c>
      <c r="B136" s="196" t="str">
        <f>A98</f>
        <v>MÓDULO 5 – INSUMOS DIVERSOS</v>
      </c>
      <c r="C136" s="196"/>
      <c r="D136" s="196"/>
      <c r="E136" s="196"/>
      <c r="F136" s="196"/>
      <c r="G136" s="196"/>
      <c r="H136" s="196"/>
      <c r="I136" s="170">
        <f>I104</f>
        <v>30.303333333333299</v>
      </c>
    </row>
    <row r="137" spans="1:9" ht="15.75" customHeight="1">
      <c r="A137" s="195" t="s">
        <v>169</v>
      </c>
      <c r="B137" s="195"/>
      <c r="C137" s="195"/>
      <c r="D137" s="195"/>
      <c r="E137" s="195"/>
      <c r="F137" s="195"/>
      <c r="G137" s="195"/>
      <c r="H137" s="195"/>
      <c r="I137" s="144">
        <f>SUM(I132:I136)</f>
        <v>3509.1233333333334</v>
      </c>
    </row>
    <row r="138" spans="1:9" ht="15.75" customHeight="1">
      <c r="A138" s="131" t="s">
        <v>67</v>
      </c>
      <c r="B138" s="196" t="str">
        <f>A111</f>
        <v>MÓDULO 6 – CUSTOS INDIRETOS, TRIBUTOS E LUCRO</v>
      </c>
      <c r="C138" s="196"/>
      <c r="D138" s="196"/>
      <c r="E138" s="196"/>
      <c r="F138" s="196"/>
      <c r="G138" s="196"/>
      <c r="H138" s="196"/>
      <c r="I138" s="170">
        <f>I119</f>
        <v>409.49</v>
      </c>
    </row>
    <row r="139" spans="1:9" ht="15.75" customHeight="1">
      <c r="A139" s="195" t="s">
        <v>170</v>
      </c>
      <c r="B139" s="195"/>
      <c r="C139" s="195"/>
      <c r="D139" s="195"/>
      <c r="E139" s="195"/>
      <c r="F139" s="195"/>
      <c r="G139" s="195"/>
      <c r="H139" s="195"/>
      <c r="I139" s="144">
        <f>SUM(I137:I138)</f>
        <v>3918.6133333333337</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6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97"/>
  <sheetViews>
    <sheetView topLeftCell="A89"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183</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4.75" customHeight="1">
      <c r="A13" s="198" t="s">
        <v>48</v>
      </c>
      <c r="B13" s="198"/>
      <c r="C13" s="199" t="s">
        <v>11</v>
      </c>
      <c r="D13" s="199"/>
      <c r="E13" s="200">
        <v>1</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29</v>
      </c>
      <c r="J15" s="141"/>
    </row>
    <row r="16" spans="1:10" ht="14.4">
      <c r="A16" s="131">
        <v>2</v>
      </c>
      <c r="B16" s="196" t="s">
        <v>51</v>
      </c>
      <c r="C16" s="196"/>
      <c r="D16" s="196"/>
      <c r="E16" s="196"/>
      <c r="F16" s="196"/>
      <c r="G16" s="196"/>
      <c r="H16" s="196"/>
      <c r="I16" s="131" t="s">
        <v>32</v>
      </c>
    </row>
    <row r="17" spans="1:9" ht="14.4">
      <c r="A17" s="131">
        <v>3</v>
      </c>
      <c r="B17" s="196" t="s">
        <v>52</v>
      </c>
      <c r="C17" s="196"/>
      <c r="D17" s="196"/>
      <c r="E17" s="196"/>
      <c r="F17" s="196"/>
      <c r="G17" s="196"/>
      <c r="H17" s="196"/>
      <c r="I17" s="142">
        <v>1553.96</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1553.96</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1553.96</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129.44</v>
      </c>
    </row>
    <row r="34" spans="1:9" ht="15.75" customHeight="1">
      <c r="A34" s="130" t="s">
        <v>38</v>
      </c>
      <c r="B34" s="196" t="s">
        <v>73</v>
      </c>
      <c r="C34" s="196"/>
      <c r="D34" s="196"/>
      <c r="E34" s="196"/>
      <c r="F34" s="196"/>
      <c r="G34" s="196"/>
      <c r="H34" s="137">
        <v>0.121</v>
      </c>
      <c r="I34" s="145">
        <f>ROUND(I29*H34,2)</f>
        <v>188.03</v>
      </c>
    </row>
    <row r="35" spans="1:9" ht="15.75" customHeight="1">
      <c r="A35" s="195" t="s">
        <v>74</v>
      </c>
      <c r="B35" s="195"/>
      <c r="C35" s="195"/>
      <c r="D35" s="195"/>
      <c r="E35" s="195"/>
      <c r="F35" s="195"/>
      <c r="G35" s="195"/>
      <c r="H35" s="138">
        <f>SUM(H33:H34)</f>
        <v>0.20430000000000001</v>
      </c>
      <c r="I35" s="144">
        <f>SUM(I33:I34)</f>
        <v>317.47000000000003</v>
      </c>
    </row>
    <row r="36" spans="1:9" ht="15.75" customHeight="1">
      <c r="A36" s="211" t="s">
        <v>75</v>
      </c>
      <c r="B36" s="211"/>
      <c r="C36" s="211"/>
      <c r="D36" s="211"/>
      <c r="E36" s="211"/>
      <c r="F36" s="211"/>
      <c r="G36" s="204" t="s">
        <v>76</v>
      </c>
      <c r="H36" s="204"/>
      <c r="I36" s="146">
        <f>I29</f>
        <v>1553.96</v>
      </c>
    </row>
    <row r="37" spans="1:9" ht="15.75" customHeight="1">
      <c r="A37" s="211"/>
      <c r="B37" s="211"/>
      <c r="C37" s="211"/>
      <c r="D37" s="211"/>
      <c r="E37" s="211"/>
      <c r="F37" s="211"/>
      <c r="G37" s="204" t="s">
        <v>77</v>
      </c>
      <c r="H37" s="204"/>
      <c r="I37" s="146">
        <f>I35</f>
        <v>317.47000000000003</v>
      </c>
    </row>
    <row r="38" spans="1:9" ht="15.75" customHeight="1">
      <c r="A38" s="211"/>
      <c r="B38" s="211"/>
      <c r="C38" s="211"/>
      <c r="D38" s="211"/>
      <c r="E38" s="211"/>
      <c r="F38" s="211"/>
      <c r="G38" s="205" t="s">
        <v>78</v>
      </c>
      <c r="H38" s="205"/>
      <c r="I38" s="147">
        <f>SUM(I36:I37)</f>
        <v>1871.43</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374.29</v>
      </c>
    </row>
    <row r="41" spans="1:9" ht="15.75" customHeight="1">
      <c r="A41" s="130" t="s">
        <v>38</v>
      </c>
      <c r="B41" s="196" t="s">
        <v>81</v>
      </c>
      <c r="C41" s="196"/>
      <c r="D41" s="196"/>
      <c r="E41" s="196"/>
      <c r="F41" s="196"/>
      <c r="G41" s="196"/>
      <c r="H41" s="137">
        <v>2.5000000000000001E-2</v>
      </c>
      <c r="I41" s="145">
        <f t="shared" si="0"/>
        <v>46.79</v>
      </c>
    </row>
    <row r="42" spans="1:9" ht="15.75" customHeight="1">
      <c r="A42" s="130" t="s">
        <v>40</v>
      </c>
      <c r="B42" s="196" t="s">
        <v>82</v>
      </c>
      <c r="C42" s="196"/>
      <c r="D42" s="196"/>
      <c r="E42" s="196"/>
      <c r="F42" s="196"/>
      <c r="G42" s="196"/>
      <c r="H42" s="137">
        <v>1.4999999999999999E-2</v>
      </c>
      <c r="I42" s="145">
        <f t="shared" si="0"/>
        <v>28.07</v>
      </c>
    </row>
    <row r="43" spans="1:9" ht="15.75" customHeight="1">
      <c r="A43" s="130" t="s">
        <v>42</v>
      </c>
      <c r="B43" s="196" t="s">
        <v>83</v>
      </c>
      <c r="C43" s="196"/>
      <c r="D43" s="196"/>
      <c r="E43" s="196"/>
      <c r="F43" s="196"/>
      <c r="G43" s="196"/>
      <c r="H43" s="137">
        <v>1.4999999999999999E-2</v>
      </c>
      <c r="I43" s="145">
        <f t="shared" si="0"/>
        <v>28.07</v>
      </c>
    </row>
    <row r="44" spans="1:9" ht="15.75" customHeight="1">
      <c r="A44" s="130" t="s">
        <v>65</v>
      </c>
      <c r="B44" s="196" t="s">
        <v>84</v>
      </c>
      <c r="C44" s="196"/>
      <c r="D44" s="196"/>
      <c r="E44" s="196"/>
      <c r="F44" s="196"/>
      <c r="G44" s="196"/>
      <c r="H44" s="137">
        <v>0.01</v>
      </c>
      <c r="I44" s="145">
        <f t="shared" si="0"/>
        <v>18.71</v>
      </c>
    </row>
    <row r="45" spans="1:9" ht="15.75" customHeight="1">
      <c r="A45" s="130" t="s">
        <v>67</v>
      </c>
      <c r="B45" s="196" t="s">
        <v>85</v>
      </c>
      <c r="C45" s="196"/>
      <c r="D45" s="196"/>
      <c r="E45" s="196"/>
      <c r="F45" s="196"/>
      <c r="G45" s="196"/>
      <c r="H45" s="137">
        <v>6.0000000000000001E-3</v>
      </c>
      <c r="I45" s="145">
        <f t="shared" si="0"/>
        <v>11.23</v>
      </c>
    </row>
    <row r="46" spans="1:9" ht="15.75" customHeight="1">
      <c r="A46" s="130" t="s">
        <v>86</v>
      </c>
      <c r="B46" s="196" t="s">
        <v>87</v>
      </c>
      <c r="C46" s="196"/>
      <c r="D46" s="196"/>
      <c r="E46" s="196"/>
      <c r="F46" s="196"/>
      <c r="G46" s="196"/>
      <c r="H46" s="137">
        <v>2E-3</v>
      </c>
      <c r="I46" s="145">
        <f t="shared" si="0"/>
        <v>3.74</v>
      </c>
    </row>
    <row r="47" spans="1:9" ht="15.75" customHeight="1">
      <c r="A47" s="130" t="s">
        <v>88</v>
      </c>
      <c r="B47" s="196" t="s">
        <v>89</v>
      </c>
      <c r="C47" s="196"/>
      <c r="D47" s="196"/>
      <c r="E47" s="196"/>
      <c r="F47" s="196"/>
      <c r="G47" s="196"/>
      <c r="H47" s="137">
        <v>0.08</v>
      </c>
      <c r="I47" s="145">
        <f t="shared" si="0"/>
        <v>149.71</v>
      </c>
    </row>
    <row r="48" spans="1:9" ht="15.75" customHeight="1">
      <c r="A48" s="195" t="s">
        <v>90</v>
      </c>
      <c r="B48" s="195"/>
      <c r="C48" s="195"/>
      <c r="D48" s="195"/>
      <c r="E48" s="195"/>
      <c r="F48" s="195"/>
      <c r="G48" s="195"/>
      <c r="H48" s="138">
        <f>SUM(H40:H47)</f>
        <v>0.35300000000000004</v>
      </c>
      <c r="I48" s="144">
        <f>SUM(I40:I47)</f>
        <v>660.61</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39">
        <v>5</v>
      </c>
      <c r="I51" s="148">
        <f>ROUND((H51*2*22)-0.06*I23,2)</f>
        <v>126.76</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6.73</v>
      </c>
    </row>
    <row r="55" spans="1:14" ht="15.75" customHeight="1">
      <c r="A55" s="195" t="s">
        <v>97</v>
      </c>
      <c r="B55" s="195"/>
      <c r="C55" s="195"/>
      <c r="D55" s="195"/>
      <c r="E55" s="195"/>
      <c r="F55" s="195"/>
      <c r="G55" s="195"/>
      <c r="H55" s="195"/>
      <c r="I55" s="149">
        <f>SUM(I51:I54)</f>
        <v>659.46</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317.47000000000003</v>
      </c>
    </row>
    <row r="60" spans="1:14" ht="15.75" customHeight="1">
      <c r="A60" s="130" t="s">
        <v>102</v>
      </c>
      <c r="B60" s="196" t="s">
        <v>103</v>
      </c>
      <c r="C60" s="196"/>
      <c r="D60" s="196"/>
      <c r="E60" s="196"/>
      <c r="F60" s="196"/>
      <c r="G60" s="196"/>
      <c r="H60" s="196"/>
      <c r="I60" s="145">
        <f>I48</f>
        <v>660.61</v>
      </c>
      <c r="N60" s="150"/>
    </row>
    <row r="61" spans="1:14" ht="15.75" customHeight="1">
      <c r="A61" s="130" t="s">
        <v>104</v>
      </c>
      <c r="B61" s="196" t="s">
        <v>105</v>
      </c>
      <c r="C61" s="196"/>
      <c r="D61" s="196"/>
      <c r="E61" s="196"/>
      <c r="F61" s="196"/>
      <c r="G61" s="196"/>
      <c r="H61" s="196"/>
      <c r="I61" s="145">
        <f>I55</f>
        <v>659.46</v>
      </c>
    </row>
    <row r="62" spans="1:14" ht="15.75" customHeight="1">
      <c r="A62" s="195" t="s">
        <v>106</v>
      </c>
      <c r="B62" s="195"/>
      <c r="C62" s="195"/>
      <c r="D62" s="195"/>
      <c r="E62" s="195"/>
      <c r="F62" s="195"/>
      <c r="G62" s="195"/>
      <c r="H62" s="195"/>
      <c r="I62" s="144">
        <f>SUM(I59:I61)</f>
        <v>1637.54</v>
      </c>
    </row>
    <row r="63" spans="1:14" ht="15.75" customHeight="1">
      <c r="A63" s="212" t="s">
        <v>107</v>
      </c>
      <c r="B63" s="212"/>
      <c r="C63" s="212"/>
      <c r="D63" s="212"/>
      <c r="E63" s="212"/>
      <c r="F63" s="212"/>
      <c r="G63" s="204" t="s">
        <v>76</v>
      </c>
      <c r="H63" s="204"/>
      <c r="I63" s="146">
        <f>I29</f>
        <v>1553.96</v>
      </c>
    </row>
    <row r="64" spans="1:14" ht="15.75" customHeight="1">
      <c r="A64" s="212"/>
      <c r="B64" s="212"/>
      <c r="C64" s="212"/>
      <c r="D64" s="212"/>
      <c r="E64" s="212"/>
      <c r="F64" s="212"/>
      <c r="G64" s="204" t="s">
        <v>108</v>
      </c>
      <c r="H64" s="204"/>
      <c r="I64" s="146">
        <f>I62</f>
        <v>1637.54</v>
      </c>
    </row>
    <row r="65" spans="1:14" ht="15.75" customHeight="1">
      <c r="A65" s="212"/>
      <c r="B65" s="212"/>
      <c r="C65" s="212"/>
      <c r="D65" s="212"/>
      <c r="E65" s="212"/>
      <c r="F65" s="212"/>
      <c r="G65" s="205" t="s">
        <v>78</v>
      </c>
      <c r="H65" s="205"/>
      <c r="I65" s="147">
        <f>SUM(I63:I64)</f>
        <v>3191.5</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13.4</v>
      </c>
    </row>
    <row r="69" spans="1:14" ht="15.75" customHeight="1">
      <c r="A69" s="130" t="s">
        <v>38</v>
      </c>
      <c r="B69" s="196" t="s">
        <v>112</v>
      </c>
      <c r="C69" s="196"/>
      <c r="D69" s="196"/>
      <c r="E69" s="196"/>
      <c r="F69" s="196"/>
      <c r="G69" s="196"/>
      <c r="H69" s="137">
        <f>TRUNC(H68*H47,4)</f>
        <v>2.9999999999999997E-4</v>
      </c>
      <c r="I69" s="145">
        <f>ROUND(H69*$I$65,2)</f>
        <v>0.96</v>
      </c>
      <c r="L69" s="162"/>
    </row>
    <row r="70" spans="1:14" ht="15.75" customHeight="1">
      <c r="A70" s="130" t="s">
        <v>40</v>
      </c>
      <c r="B70" s="196" t="s">
        <v>113</v>
      </c>
      <c r="C70" s="196"/>
      <c r="D70" s="196"/>
      <c r="E70" s="196"/>
      <c r="F70" s="196"/>
      <c r="G70" s="196"/>
      <c r="H70" s="137">
        <f>ROUND(((7/30)/12)*95%,4)</f>
        <v>1.8499999999999999E-2</v>
      </c>
      <c r="I70" s="145">
        <f>ROUND(H70*$I$65,2)</f>
        <v>59.04</v>
      </c>
    </row>
    <row r="71" spans="1:14" ht="15.75" customHeight="1">
      <c r="A71" s="151" t="s">
        <v>42</v>
      </c>
      <c r="B71" s="207" t="s">
        <v>114</v>
      </c>
      <c r="C71" s="207"/>
      <c r="D71" s="207"/>
      <c r="E71" s="207"/>
      <c r="F71" s="207"/>
      <c r="G71" s="207"/>
      <c r="H71" s="137">
        <f>ROUND(H70*H48,4)</f>
        <v>6.4999999999999997E-3</v>
      </c>
      <c r="I71" s="145">
        <f>ROUND(H71*$I$65,2)</f>
        <v>20.74</v>
      </c>
      <c r="L71" s="163"/>
    </row>
    <row r="72" spans="1:14" ht="15.75" customHeight="1">
      <c r="A72" s="130" t="s">
        <v>65</v>
      </c>
      <c r="B72" s="196" t="s">
        <v>115</v>
      </c>
      <c r="C72" s="196"/>
      <c r="D72" s="196"/>
      <c r="E72" s="196"/>
      <c r="F72" s="196"/>
      <c r="G72" s="196"/>
      <c r="H72" s="137">
        <v>0.04</v>
      </c>
      <c r="I72" s="145">
        <f>ROUND(H72*$I$65,2)</f>
        <v>127.66</v>
      </c>
    </row>
    <row r="73" spans="1:14" ht="15.75" customHeight="1">
      <c r="A73" s="195" t="s">
        <v>116</v>
      </c>
      <c r="B73" s="195"/>
      <c r="C73" s="195"/>
      <c r="D73" s="195"/>
      <c r="E73" s="195"/>
      <c r="F73" s="195"/>
      <c r="G73" s="195"/>
      <c r="H73" s="138">
        <f>SUM(H68:H72)</f>
        <v>6.9500000000000006E-2</v>
      </c>
      <c r="I73" s="144">
        <f>SUM(I68:I72)</f>
        <v>221.8</v>
      </c>
    </row>
    <row r="74" spans="1:14" ht="15.75" customHeight="1">
      <c r="A74" s="213" t="s">
        <v>117</v>
      </c>
      <c r="B74" s="213"/>
      <c r="C74" s="213"/>
      <c r="D74" s="213"/>
      <c r="E74" s="213"/>
      <c r="F74" s="213"/>
      <c r="G74" s="204" t="s">
        <v>76</v>
      </c>
      <c r="H74" s="204"/>
      <c r="I74" s="146">
        <f>I29</f>
        <v>1553.96</v>
      </c>
    </row>
    <row r="75" spans="1:14" ht="15.75" customHeight="1">
      <c r="A75" s="213"/>
      <c r="B75" s="213"/>
      <c r="C75" s="213"/>
      <c r="D75" s="213"/>
      <c r="E75" s="213"/>
      <c r="F75" s="213"/>
      <c r="G75" s="204" t="s">
        <v>108</v>
      </c>
      <c r="H75" s="204"/>
      <c r="I75" s="146">
        <f>I62</f>
        <v>1637.54</v>
      </c>
    </row>
    <row r="76" spans="1:14" ht="15.75" customHeight="1">
      <c r="A76" s="213"/>
      <c r="B76" s="213"/>
      <c r="C76" s="213"/>
      <c r="D76" s="213"/>
      <c r="E76" s="213"/>
      <c r="F76" s="213"/>
      <c r="G76" s="204" t="s">
        <v>118</v>
      </c>
      <c r="H76" s="204"/>
      <c r="I76" s="146">
        <f>I73</f>
        <v>221.8</v>
      </c>
      <c r="N76" s="164"/>
    </row>
    <row r="77" spans="1:14" ht="15.75" customHeight="1">
      <c r="A77" s="213"/>
      <c r="B77" s="213"/>
      <c r="C77" s="213"/>
      <c r="D77" s="213"/>
      <c r="E77" s="213"/>
      <c r="F77" s="213"/>
      <c r="G77" s="205" t="s">
        <v>78</v>
      </c>
      <c r="H77" s="205"/>
      <c r="I77" s="147">
        <f>SUM(I74:I76)</f>
        <v>3413.3</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31.74</v>
      </c>
    </row>
    <row r="81" spans="1:12" ht="15.75" customHeight="1">
      <c r="A81" s="130" t="s">
        <v>38</v>
      </c>
      <c r="B81" s="196" t="s">
        <v>122</v>
      </c>
      <c r="C81" s="196"/>
      <c r="D81" s="196"/>
      <c r="E81" s="196"/>
      <c r="F81" s="196"/>
      <c r="G81" s="196"/>
      <c r="H81" s="137">
        <f>ROUND((2/30)/12,4)</f>
        <v>5.5999999999999999E-3</v>
      </c>
      <c r="I81" s="145">
        <f t="shared" si="1"/>
        <v>19.11</v>
      </c>
      <c r="L81" s="164"/>
    </row>
    <row r="82" spans="1:12" ht="15.75" customHeight="1">
      <c r="A82" s="130" t="s">
        <v>40</v>
      </c>
      <c r="B82" s="196" t="s">
        <v>123</v>
      </c>
      <c r="C82" s="196"/>
      <c r="D82" s="196"/>
      <c r="E82" s="196"/>
      <c r="F82" s="196"/>
      <c r="G82" s="196"/>
      <c r="H82" s="137">
        <f>ROUND(((5/30)/12)*2%,4)</f>
        <v>2.9999999999999997E-4</v>
      </c>
      <c r="I82" s="145">
        <f t="shared" si="1"/>
        <v>1.02</v>
      </c>
      <c r="K82" s="164"/>
    </row>
    <row r="83" spans="1:12" ht="15.75" customHeight="1">
      <c r="A83" s="130" t="s">
        <v>42</v>
      </c>
      <c r="B83" s="196" t="s">
        <v>124</v>
      </c>
      <c r="C83" s="196"/>
      <c r="D83" s="196"/>
      <c r="E83" s="196"/>
      <c r="F83" s="196"/>
      <c r="G83" s="196"/>
      <c r="H83" s="137">
        <f>ROUND(((15/30)/12)*8%,4)</f>
        <v>3.3E-3</v>
      </c>
      <c r="I83" s="145">
        <f t="shared" si="1"/>
        <v>11.26</v>
      </c>
    </row>
    <row r="84" spans="1:12" ht="15.75" customHeight="1">
      <c r="A84" s="130" t="s">
        <v>65</v>
      </c>
      <c r="B84" s="196" t="s">
        <v>125</v>
      </c>
      <c r="C84" s="196"/>
      <c r="D84" s="196"/>
      <c r="E84" s="196"/>
      <c r="F84" s="196"/>
      <c r="G84" s="196"/>
      <c r="H84" s="137">
        <f>ROUND(((1+1/3)/12*4/12)*2%,4)</f>
        <v>6.9999999999999999E-4</v>
      </c>
      <c r="I84" s="145">
        <f t="shared" si="1"/>
        <v>2.39</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65.52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65.52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65.52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v>0</v>
      </c>
    </row>
    <row r="102" spans="1:9" ht="15.75" customHeight="1">
      <c r="A102" s="152" t="s">
        <v>40</v>
      </c>
      <c r="B102" s="202" t="s">
        <v>142</v>
      </c>
      <c r="C102" s="202"/>
      <c r="D102" s="202"/>
      <c r="E102" s="202"/>
      <c r="F102" s="202"/>
      <c r="G102" s="202"/>
      <c r="H102" s="153" t="s">
        <v>94</v>
      </c>
      <c r="I102" s="165">
        <f>UNIFORMES!K95</f>
        <v>127.323333333333</v>
      </c>
    </row>
    <row r="103" spans="1:9" ht="15.75" customHeight="1">
      <c r="A103" s="152" t="s">
        <v>42</v>
      </c>
      <c r="B103" s="202" t="s">
        <v>143</v>
      </c>
      <c r="C103" s="202"/>
      <c r="D103" s="202"/>
      <c r="E103" s="202"/>
      <c r="F103" s="202"/>
      <c r="G103" s="202"/>
      <c r="H103" s="154" t="s">
        <v>94</v>
      </c>
      <c r="I103" s="145">
        <f>'G2-FERRAMENTAS E EQUIPAMENTOS'!Y9</f>
        <v>0.7</v>
      </c>
    </row>
    <row r="104" spans="1:9" ht="15.75" customHeight="1">
      <c r="A104" s="195" t="s">
        <v>144</v>
      </c>
      <c r="B104" s="195"/>
      <c r="C104" s="195"/>
      <c r="D104" s="195"/>
      <c r="E104" s="195"/>
      <c r="F104" s="195"/>
      <c r="G104" s="195"/>
      <c r="H104" s="138" t="s">
        <v>94</v>
      </c>
      <c r="I104" s="144">
        <f>SUM(I100:I103)</f>
        <v>128.023333333333</v>
      </c>
    </row>
    <row r="105" spans="1:9" ht="15.75" customHeight="1">
      <c r="A105" s="213" t="s">
        <v>145</v>
      </c>
      <c r="B105" s="213"/>
      <c r="C105" s="213"/>
      <c r="D105" s="213"/>
      <c r="E105" s="213"/>
      <c r="F105" s="213"/>
      <c r="G105" s="204" t="s">
        <v>76</v>
      </c>
      <c r="H105" s="204"/>
      <c r="I105" s="146">
        <f>I29</f>
        <v>1553.96</v>
      </c>
    </row>
    <row r="106" spans="1:9" ht="15.75" customHeight="1">
      <c r="A106" s="213"/>
      <c r="B106" s="213"/>
      <c r="C106" s="213"/>
      <c r="D106" s="213"/>
      <c r="E106" s="213"/>
      <c r="F106" s="213"/>
      <c r="G106" s="204" t="s">
        <v>108</v>
      </c>
      <c r="H106" s="204"/>
      <c r="I106" s="146">
        <f>I62</f>
        <v>1637.54</v>
      </c>
    </row>
    <row r="107" spans="1:9" ht="15.75" customHeight="1">
      <c r="A107" s="213"/>
      <c r="B107" s="213"/>
      <c r="C107" s="213"/>
      <c r="D107" s="213"/>
      <c r="E107" s="213"/>
      <c r="F107" s="213"/>
      <c r="G107" s="204" t="s">
        <v>118</v>
      </c>
      <c r="H107" s="204"/>
      <c r="I107" s="146">
        <f>I73</f>
        <v>221.8</v>
      </c>
    </row>
    <row r="108" spans="1:9" ht="15.75" customHeight="1">
      <c r="A108" s="213"/>
      <c r="B108" s="213"/>
      <c r="C108" s="213"/>
      <c r="D108" s="213"/>
      <c r="E108" s="213"/>
      <c r="F108" s="213"/>
      <c r="G108" s="204" t="s">
        <v>146</v>
      </c>
      <c r="H108" s="204"/>
      <c r="I108" s="146">
        <f>I96</f>
        <v>65.52</v>
      </c>
    </row>
    <row r="109" spans="1:9" ht="15.75" customHeight="1">
      <c r="A109" s="213"/>
      <c r="B109" s="213"/>
      <c r="C109" s="213"/>
      <c r="D109" s="213"/>
      <c r="E109" s="213"/>
      <c r="F109" s="213"/>
      <c r="G109" s="204" t="s">
        <v>147</v>
      </c>
      <c r="H109" s="204"/>
      <c r="I109" s="146">
        <f>I104</f>
        <v>128.023333333333</v>
      </c>
    </row>
    <row r="110" spans="1:9" ht="15.75" customHeight="1">
      <c r="A110" s="213"/>
      <c r="B110" s="213"/>
      <c r="C110" s="213"/>
      <c r="D110" s="213"/>
      <c r="E110" s="213"/>
      <c r="F110" s="213"/>
      <c r="G110" s="205" t="s">
        <v>78</v>
      </c>
      <c r="H110" s="205"/>
      <c r="I110" s="147">
        <f>SUM(I105:I109)</f>
        <v>3606.8433333333332</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36.07</v>
      </c>
    </row>
    <row r="114" spans="1:9" ht="15.75" customHeight="1">
      <c r="A114" s="130" t="s">
        <v>38</v>
      </c>
      <c r="B114" s="196" t="s">
        <v>151</v>
      </c>
      <c r="C114" s="196"/>
      <c r="D114" s="196"/>
      <c r="E114" s="196"/>
      <c r="F114" s="196"/>
      <c r="G114" s="196"/>
      <c r="H114" s="155">
        <v>0.01</v>
      </c>
      <c r="I114" s="145">
        <f>ROUND(H114*(I110+I113),2)</f>
        <v>36.43</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26.18</v>
      </c>
    </row>
    <row r="117" spans="1:9" ht="15.75" customHeight="1">
      <c r="A117" s="130" t="s">
        <v>155</v>
      </c>
      <c r="B117" s="196" t="s">
        <v>156</v>
      </c>
      <c r="C117" s="196"/>
      <c r="D117" s="196"/>
      <c r="E117" s="196"/>
      <c r="F117" s="196"/>
      <c r="G117" s="196"/>
      <c r="H117" s="155">
        <v>0.03</v>
      </c>
      <c r="I117" s="145">
        <f>ROUND($I$126*H117,2)</f>
        <v>120.83</v>
      </c>
    </row>
    <row r="118" spans="1:9" ht="15.75" customHeight="1">
      <c r="A118" s="130" t="s">
        <v>157</v>
      </c>
      <c r="B118" s="196" t="s">
        <v>158</v>
      </c>
      <c r="C118" s="196"/>
      <c r="D118" s="196"/>
      <c r="E118" s="196"/>
      <c r="F118" s="196"/>
      <c r="G118" s="196"/>
      <c r="H118" s="155">
        <v>0.05</v>
      </c>
      <c r="I118" s="145">
        <f>ROUND($I$126*H118,2)</f>
        <v>201.39</v>
      </c>
    </row>
    <row r="119" spans="1:9" ht="15.75" customHeight="1">
      <c r="A119" s="195" t="s">
        <v>159</v>
      </c>
      <c r="B119" s="195"/>
      <c r="C119" s="195"/>
      <c r="D119" s="195"/>
      <c r="E119" s="195"/>
      <c r="F119" s="195"/>
      <c r="G119" s="195"/>
      <c r="H119" s="156">
        <f>SUM(H113:H118)</f>
        <v>0.1065</v>
      </c>
      <c r="I119" s="144">
        <f>SUM(I113:I118)</f>
        <v>420.9</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3679.3433333333332</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4027.74</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348.39666666666653</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1553.96</v>
      </c>
    </row>
    <row r="133" spans="1:9" ht="15.75" customHeight="1">
      <c r="A133" s="131" t="s">
        <v>38</v>
      </c>
      <c r="B133" s="196" t="str">
        <f>A31</f>
        <v>MÓDULO 2 – ENCARGOS E BENEFÍCIOS ANUAIS, MENSAIS E DIÁRIOS</v>
      </c>
      <c r="C133" s="196"/>
      <c r="D133" s="196"/>
      <c r="E133" s="196"/>
      <c r="F133" s="196"/>
      <c r="G133" s="196"/>
      <c r="H133" s="196"/>
      <c r="I133" s="170">
        <f>I62</f>
        <v>1637.54</v>
      </c>
    </row>
    <row r="134" spans="1:9" ht="15.75" customHeight="1">
      <c r="A134" s="131" t="s">
        <v>40</v>
      </c>
      <c r="B134" s="196" t="str">
        <f>A66</f>
        <v>MÓDULO 3 – PROVISÃO PARA RESCISÃO</v>
      </c>
      <c r="C134" s="196"/>
      <c r="D134" s="196"/>
      <c r="E134" s="196"/>
      <c r="F134" s="196"/>
      <c r="G134" s="196"/>
      <c r="H134" s="196"/>
      <c r="I134" s="170">
        <f>I73</f>
        <v>221.8</v>
      </c>
    </row>
    <row r="135" spans="1:9" ht="15.75" customHeight="1">
      <c r="A135" s="131" t="s">
        <v>42</v>
      </c>
      <c r="B135" s="196" t="str">
        <f>A78</f>
        <v>MÓDULO 4 – CUSTO DE REPOSIÇÃO DO PROFISSIONAL AUSENTE</v>
      </c>
      <c r="C135" s="196"/>
      <c r="D135" s="196"/>
      <c r="E135" s="196"/>
      <c r="F135" s="196"/>
      <c r="G135" s="196"/>
      <c r="H135" s="196"/>
      <c r="I135" s="170">
        <f>I96</f>
        <v>65.52</v>
      </c>
    </row>
    <row r="136" spans="1:9" ht="15.75" customHeight="1">
      <c r="A136" s="131" t="s">
        <v>65</v>
      </c>
      <c r="B136" s="196" t="str">
        <f>A98</f>
        <v>MÓDULO 5 – INSUMOS DIVERSOS</v>
      </c>
      <c r="C136" s="196"/>
      <c r="D136" s="196"/>
      <c r="E136" s="196"/>
      <c r="F136" s="196"/>
      <c r="G136" s="196"/>
      <c r="H136" s="196"/>
      <c r="I136" s="170">
        <f>I104</f>
        <v>128.023333333333</v>
      </c>
    </row>
    <row r="137" spans="1:9" ht="15.75" customHeight="1">
      <c r="A137" s="195" t="s">
        <v>169</v>
      </c>
      <c r="B137" s="195"/>
      <c r="C137" s="195"/>
      <c r="D137" s="195"/>
      <c r="E137" s="195"/>
      <c r="F137" s="195"/>
      <c r="G137" s="195"/>
      <c r="H137" s="195"/>
      <c r="I137" s="144">
        <f>SUM(I132:I136)</f>
        <v>3606.8433333333332</v>
      </c>
    </row>
    <row r="138" spans="1:9" ht="15.75" customHeight="1">
      <c r="A138" s="131" t="s">
        <v>67</v>
      </c>
      <c r="B138" s="196" t="str">
        <f>A111</f>
        <v>MÓDULO 6 – CUSTOS INDIRETOS, TRIBUTOS E LUCRO</v>
      </c>
      <c r="C138" s="196"/>
      <c r="D138" s="196"/>
      <c r="E138" s="196"/>
      <c r="F138" s="196"/>
      <c r="G138" s="196"/>
      <c r="H138" s="196"/>
      <c r="I138" s="170">
        <f>I119</f>
        <v>420.9</v>
      </c>
    </row>
    <row r="139" spans="1:9" ht="15.75" customHeight="1">
      <c r="A139" s="195" t="s">
        <v>170</v>
      </c>
      <c r="B139" s="195"/>
      <c r="C139" s="195"/>
      <c r="D139" s="195"/>
      <c r="E139" s="195"/>
      <c r="F139" s="195"/>
      <c r="G139" s="195"/>
      <c r="H139" s="195"/>
      <c r="I139" s="144">
        <f>SUM(I137:I138)</f>
        <v>4027.7433333333333</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997"/>
  <sheetViews>
    <sheetView topLeftCell="A94" zoomScale="80" zoomScaleNormal="80" workbookViewId="0">
      <selection activeCell="H118" sqref="H118"/>
    </sheetView>
  </sheetViews>
  <sheetFormatPr defaultColWidth="8.6640625" defaultRowHeight="14.25" customHeight="1"/>
  <cols>
    <col min="1" max="1" width="7.44140625" customWidth="1"/>
    <col min="2" max="2" width="12.44140625" customWidth="1"/>
    <col min="3" max="3" width="15" customWidth="1"/>
    <col min="4" max="4" width="15.33203125" customWidth="1"/>
    <col min="5" max="5" width="13.44140625" customWidth="1"/>
    <col min="6" max="6" width="13.5546875" customWidth="1"/>
    <col min="7" max="7" width="11.88671875" customWidth="1"/>
    <col min="8" max="8" width="12.88671875" customWidth="1"/>
    <col min="9" max="9" width="33.6640625" customWidth="1"/>
    <col min="10" max="10" width="7.109375" customWidth="1"/>
    <col min="11" max="11" width="10.5546875" customWidth="1"/>
    <col min="12" max="12" width="12.88671875" customWidth="1"/>
    <col min="13" max="13" width="7.109375" customWidth="1"/>
    <col min="14" max="14" width="10.5546875" customWidth="1"/>
    <col min="15" max="1025" width="14.44140625" customWidth="1"/>
  </cols>
  <sheetData>
    <row r="1" spans="1:10" ht="14.4">
      <c r="A1" s="193" t="s">
        <v>184</v>
      </c>
      <c r="B1" s="193"/>
      <c r="C1" s="193"/>
      <c r="D1" s="193"/>
      <c r="E1" s="193"/>
      <c r="F1" s="193"/>
      <c r="G1" s="193"/>
      <c r="H1" s="193"/>
      <c r="I1" s="193"/>
    </row>
    <row r="2" spans="1:10" ht="14.4">
      <c r="A2" s="193"/>
      <c r="B2" s="193"/>
      <c r="C2" s="193"/>
      <c r="D2" s="193"/>
      <c r="E2" s="193"/>
      <c r="F2" s="193"/>
      <c r="G2" s="193"/>
      <c r="H2" s="193"/>
      <c r="I2" s="193"/>
    </row>
    <row r="3" spans="1:10" ht="14.4">
      <c r="A3" s="193" t="s">
        <v>33</v>
      </c>
      <c r="B3" s="193"/>
      <c r="C3" s="193"/>
      <c r="D3" s="193"/>
      <c r="E3" s="193"/>
      <c r="F3" s="193"/>
      <c r="G3" s="193"/>
      <c r="H3" s="194" t="s">
        <v>34</v>
      </c>
      <c r="I3" s="194"/>
    </row>
    <row r="4" spans="1:10" ht="14.4">
      <c r="A4" s="193"/>
      <c r="B4" s="193"/>
      <c r="C4" s="193"/>
      <c r="D4" s="193"/>
      <c r="E4" s="193"/>
      <c r="F4" s="193"/>
      <c r="G4" s="193"/>
      <c r="H4" s="193"/>
      <c r="I4" s="193"/>
    </row>
    <row r="5" spans="1:10" ht="14.4">
      <c r="A5" s="195" t="s">
        <v>35</v>
      </c>
      <c r="B5" s="195"/>
      <c r="C5" s="195"/>
      <c r="D5" s="195"/>
      <c r="E5" s="195"/>
      <c r="F5" s="195"/>
      <c r="G5" s="195"/>
      <c r="H5" s="195"/>
      <c r="I5" s="195"/>
    </row>
    <row r="6" spans="1:10" ht="14.4">
      <c r="A6" s="131" t="s">
        <v>36</v>
      </c>
      <c r="B6" s="196" t="s">
        <v>37</v>
      </c>
      <c r="C6" s="196"/>
      <c r="D6" s="196"/>
      <c r="E6" s="196"/>
      <c r="F6" s="196"/>
      <c r="G6" s="196"/>
      <c r="H6" s="196"/>
      <c r="I6" s="140"/>
    </row>
    <row r="7" spans="1:10" ht="14.4">
      <c r="A7" s="131" t="s">
        <v>38</v>
      </c>
      <c r="B7" s="196" t="s">
        <v>39</v>
      </c>
      <c r="C7" s="196"/>
      <c r="D7" s="196"/>
      <c r="E7" s="196"/>
      <c r="F7" s="196"/>
      <c r="G7" s="196"/>
      <c r="H7" s="196"/>
      <c r="I7" s="131" t="s">
        <v>174</v>
      </c>
    </row>
    <row r="8" spans="1:10" ht="14.4">
      <c r="A8" s="131" t="s">
        <v>40</v>
      </c>
      <c r="B8" s="196" t="s">
        <v>41</v>
      </c>
      <c r="C8" s="196"/>
      <c r="D8" s="196"/>
      <c r="E8" s="196"/>
      <c r="F8" s="196"/>
      <c r="G8" s="196"/>
      <c r="H8" s="196"/>
      <c r="I8" s="131" t="s">
        <v>175</v>
      </c>
    </row>
    <row r="9" spans="1:10" ht="14.4">
      <c r="A9" s="131" t="s">
        <v>42</v>
      </c>
      <c r="B9" s="196" t="s">
        <v>43</v>
      </c>
      <c r="C9" s="196"/>
      <c r="D9" s="196"/>
      <c r="E9" s="196"/>
      <c r="F9" s="196"/>
      <c r="G9" s="196"/>
      <c r="H9" s="196"/>
      <c r="I9" s="131">
        <v>12</v>
      </c>
    </row>
    <row r="10" spans="1:10" ht="14.4">
      <c r="A10" s="197"/>
      <c r="B10" s="197"/>
      <c r="C10" s="197"/>
      <c r="D10" s="197"/>
      <c r="E10" s="197"/>
      <c r="F10" s="197"/>
      <c r="G10" s="197"/>
      <c r="H10" s="197"/>
      <c r="I10" s="197"/>
    </row>
    <row r="11" spans="1:10" ht="14.4">
      <c r="A11" s="195" t="s">
        <v>44</v>
      </c>
      <c r="B11" s="195"/>
      <c r="C11" s="195"/>
      <c r="D11" s="195"/>
      <c r="E11" s="195"/>
      <c r="F11" s="195"/>
      <c r="G11" s="195"/>
      <c r="H11" s="195"/>
      <c r="I11" s="195"/>
    </row>
    <row r="12" spans="1:10" ht="12.75" customHeight="1">
      <c r="A12" s="194" t="s">
        <v>45</v>
      </c>
      <c r="B12" s="194"/>
      <c r="C12" s="194" t="s">
        <v>46</v>
      </c>
      <c r="D12" s="194"/>
      <c r="E12" s="194" t="s">
        <v>47</v>
      </c>
      <c r="F12" s="194"/>
      <c r="G12" s="194"/>
      <c r="H12" s="194"/>
      <c r="I12" s="194"/>
    </row>
    <row r="13" spans="1:10" ht="24.75" customHeight="1">
      <c r="A13" s="198" t="s">
        <v>48</v>
      </c>
      <c r="B13" s="198"/>
      <c r="C13" s="199" t="s">
        <v>11</v>
      </c>
      <c r="D13" s="199"/>
      <c r="E13" s="200">
        <v>1</v>
      </c>
      <c r="F13" s="200"/>
      <c r="G13" s="200"/>
      <c r="H13" s="200"/>
      <c r="I13" s="200"/>
    </row>
    <row r="14" spans="1:10" ht="14.4">
      <c r="A14" s="195" t="s">
        <v>49</v>
      </c>
      <c r="B14" s="195"/>
      <c r="C14" s="195"/>
      <c r="D14" s="195"/>
      <c r="E14" s="195"/>
      <c r="F14" s="195"/>
      <c r="G14" s="195"/>
      <c r="H14" s="195"/>
      <c r="I14" s="195"/>
    </row>
    <row r="15" spans="1:10" ht="14.4">
      <c r="A15" s="131">
        <v>1</v>
      </c>
      <c r="B15" s="196" t="s">
        <v>50</v>
      </c>
      <c r="C15" s="196"/>
      <c r="D15" s="196"/>
      <c r="E15" s="196"/>
      <c r="F15" s="196"/>
      <c r="G15" s="196"/>
      <c r="H15" s="196"/>
      <c r="I15" s="134" t="s">
        <v>185</v>
      </c>
      <c r="J15" s="141"/>
    </row>
    <row r="16" spans="1:10" ht="14.4">
      <c r="A16" s="131">
        <v>2</v>
      </c>
      <c r="B16" s="196" t="s">
        <v>51</v>
      </c>
      <c r="C16" s="196"/>
      <c r="D16" s="196"/>
      <c r="E16" s="196"/>
      <c r="F16" s="196"/>
      <c r="G16" s="196"/>
      <c r="H16" s="196"/>
      <c r="I16" s="131" t="s">
        <v>32</v>
      </c>
    </row>
    <row r="17" spans="1:9" ht="14.4">
      <c r="A17" s="131">
        <v>3</v>
      </c>
      <c r="B17" s="196" t="s">
        <v>52</v>
      </c>
      <c r="C17" s="196"/>
      <c r="D17" s="196"/>
      <c r="E17" s="196"/>
      <c r="F17" s="196"/>
      <c r="G17" s="196"/>
      <c r="H17" s="196"/>
      <c r="I17" s="142">
        <v>1775.96</v>
      </c>
    </row>
    <row r="18" spans="1:9" ht="39.6">
      <c r="A18" s="134">
        <v>4</v>
      </c>
      <c r="B18" s="201" t="s">
        <v>53</v>
      </c>
      <c r="C18" s="201"/>
      <c r="D18" s="201"/>
      <c r="E18" s="201"/>
      <c r="F18" s="201"/>
      <c r="G18" s="201"/>
      <c r="H18" s="201"/>
      <c r="I18" s="133" t="s">
        <v>54</v>
      </c>
    </row>
    <row r="19" spans="1:9" ht="14.4">
      <c r="A19" s="131">
        <v>5</v>
      </c>
      <c r="B19" s="196" t="s">
        <v>55</v>
      </c>
      <c r="C19" s="196"/>
      <c r="D19" s="196"/>
      <c r="E19" s="196"/>
      <c r="F19" s="196"/>
      <c r="G19" s="196"/>
      <c r="H19" s="196"/>
      <c r="I19" s="140" t="s">
        <v>56</v>
      </c>
    </row>
    <row r="20" spans="1:9" ht="14.4">
      <c r="A20" s="202"/>
      <c r="B20" s="202"/>
      <c r="C20" s="202"/>
      <c r="D20" s="202"/>
      <c r="E20" s="202"/>
      <c r="F20" s="202"/>
      <c r="G20" s="202"/>
      <c r="H20" s="202"/>
      <c r="I20" s="202"/>
    </row>
    <row r="21" spans="1:9" ht="15.75" customHeight="1">
      <c r="A21" s="195" t="s">
        <v>57</v>
      </c>
      <c r="B21" s="195"/>
      <c r="C21" s="195"/>
      <c r="D21" s="195"/>
      <c r="E21" s="195"/>
      <c r="F21" s="195"/>
      <c r="G21" s="195"/>
      <c r="H21" s="195"/>
      <c r="I21" s="195"/>
    </row>
    <row r="22" spans="1:9" ht="15.75" customHeight="1">
      <c r="A22" s="136">
        <v>1</v>
      </c>
      <c r="B22" s="195" t="s">
        <v>58</v>
      </c>
      <c r="C22" s="195"/>
      <c r="D22" s="195"/>
      <c r="E22" s="195"/>
      <c r="F22" s="195"/>
      <c r="G22" s="195"/>
      <c r="H22" s="132" t="s">
        <v>59</v>
      </c>
      <c r="I22" s="132" t="s">
        <v>60</v>
      </c>
    </row>
    <row r="23" spans="1:9" ht="15.75" customHeight="1">
      <c r="A23" s="130" t="s">
        <v>36</v>
      </c>
      <c r="B23" s="196" t="s">
        <v>61</v>
      </c>
      <c r="C23" s="196"/>
      <c r="D23" s="196"/>
      <c r="E23" s="196"/>
      <c r="F23" s="196"/>
      <c r="G23" s="196"/>
      <c r="H23" s="135"/>
      <c r="I23" s="143">
        <f>I17</f>
        <v>1775.96</v>
      </c>
    </row>
    <row r="24" spans="1:9" ht="15.75" customHeight="1">
      <c r="A24" s="130" t="s">
        <v>38</v>
      </c>
      <c r="B24" s="196" t="s">
        <v>62</v>
      </c>
      <c r="C24" s="196"/>
      <c r="D24" s="196"/>
      <c r="E24" s="196"/>
      <c r="F24" s="196"/>
      <c r="G24" s="196"/>
      <c r="H24" s="137"/>
      <c r="I24" s="143">
        <v>0</v>
      </c>
    </row>
    <row r="25" spans="1:9" ht="15.75" customHeight="1">
      <c r="A25" s="130" t="s">
        <v>40</v>
      </c>
      <c r="B25" s="196" t="s">
        <v>63</v>
      </c>
      <c r="C25" s="196"/>
      <c r="D25" s="196"/>
      <c r="E25" s="196"/>
      <c r="F25" s="196"/>
      <c r="G25" s="196"/>
      <c r="H25" s="137"/>
      <c r="I25" s="143">
        <v>0</v>
      </c>
    </row>
    <row r="26" spans="1:9" ht="15.75" customHeight="1">
      <c r="A26" s="130" t="s">
        <v>42</v>
      </c>
      <c r="B26" s="196" t="s">
        <v>64</v>
      </c>
      <c r="C26" s="196"/>
      <c r="D26" s="196"/>
      <c r="E26" s="196"/>
      <c r="F26" s="196"/>
      <c r="G26" s="196"/>
      <c r="H26" s="137"/>
      <c r="I26" s="143">
        <v>0</v>
      </c>
    </row>
    <row r="27" spans="1:9" ht="15.75" customHeight="1">
      <c r="A27" s="130" t="s">
        <v>65</v>
      </c>
      <c r="B27" s="196" t="s">
        <v>66</v>
      </c>
      <c r="C27" s="196"/>
      <c r="D27" s="196"/>
      <c r="E27" s="196"/>
      <c r="F27" s="196"/>
      <c r="G27" s="196"/>
      <c r="H27" s="137"/>
      <c r="I27" s="143">
        <v>0</v>
      </c>
    </row>
    <row r="28" spans="1:9" ht="15.75" customHeight="1">
      <c r="A28" s="130" t="s">
        <v>67</v>
      </c>
      <c r="B28" s="196" t="s">
        <v>68</v>
      </c>
      <c r="C28" s="196"/>
      <c r="D28" s="196"/>
      <c r="E28" s="196"/>
      <c r="F28" s="196"/>
      <c r="G28" s="196"/>
      <c r="H28" s="137"/>
      <c r="I28" s="143">
        <v>0</v>
      </c>
    </row>
    <row r="29" spans="1:9" ht="15.75" customHeight="1">
      <c r="A29" s="195" t="s">
        <v>69</v>
      </c>
      <c r="B29" s="195"/>
      <c r="C29" s="195"/>
      <c r="D29" s="195"/>
      <c r="E29" s="195"/>
      <c r="F29" s="195"/>
      <c r="G29" s="195"/>
      <c r="H29" s="195"/>
      <c r="I29" s="144">
        <f>SUM(I23:I28)</f>
        <v>1775.96</v>
      </c>
    </row>
    <row r="30" spans="1:9" ht="15.75" customHeight="1">
      <c r="A30" s="203"/>
      <c r="B30" s="203"/>
      <c r="C30" s="203"/>
      <c r="D30" s="203"/>
      <c r="E30" s="203"/>
      <c r="F30" s="203"/>
      <c r="G30" s="203"/>
      <c r="H30" s="203"/>
      <c r="I30" s="203"/>
    </row>
    <row r="31" spans="1:9" ht="15.75" customHeight="1">
      <c r="A31" s="195" t="s">
        <v>70</v>
      </c>
      <c r="B31" s="195"/>
      <c r="C31" s="195"/>
      <c r="D31" s="195"/>
      <c r="E31" s="195"/>
      <c r="F31" s="195"/>
      <c r="G31" s="195"/>
      <c r="H31" s="195"/>
      <c r="I31" s="195"/>
    </row>
    <row r="32" spans="1:9" ht="15.75" customHeight="1">
      <c r="A32" s="195" t="s">
        <v>71</v>
      </c>
      <c r="B32" s="195"/>
      <c r="C32" s="195"/>
      <c r="D32" s="195"/>
      <c r="E32" s="195"/>
      <c r="F32" s="195"/>
      <c r="G32" s="195"/>
      <c r="H32" s="132" t="s">
        <v>59</v>
      </c>
      <c r="I32" s="132" t="s">
        <v>60</v>
      </c>
    </row>
    <row r="33" spans="1:9" ht="15.75" customHeight="1">
      <c r="A33" s="130" t="s">
        <v>36</v>
      </c>
      <c r="B33" s="196" t="s">
        <v>72</v>
      </c>
      <c r="C33" s="196"/>
      <c r="D33" s="196"/>
      <c r="E33" s="196"/>
      <c r="F33" s="196"/>
      <c r="G33" s="196"/>
      <c r="H33" s="137">
        <f>ROUND(1/12,4)</f>
        <v>8.3299999999999999E-2</v>
      </c>
      <c r="I33" s="145">
        <f>ROUND(I29*H33,2)</f>
        <v>147.94</v>
      </c>
    </row>
    <row r="34" spans="1:9" ht="15.75" customHeight="1">
      <c r="A34" s="130" t="s">
        <v>38</v>
      </c>
      <c r="B34" s="196" t="s">
        <v>73</v>
      </c>
      <c r="C34" s="196"/>
      <c r="D34" s="196"/>
      <c r="E34" s="196"/>
      <c r="F34" s="196"/>
      <c r="G34" s="196"/>
      <c r="H34" s="137">
        <v>0.121</v>
      </c>
      <c r="I34" s="145">
        <f>ROUND(I29*H34,2)</f>
        <v>214.89</v>
      </c>
    </row>
    <row r="35" spans="1:9" ht="15.75" customHeight="1">
      <c r="A35" s="195" t="s">
        <v>74</v>
      </c>
      <c r="B35" s="195"/>
      <c r="C35" s="195"/>
      <c r="D35" s="195"/>
      <c r="E35" s="195"/>
      <c r="F35" s="195"/>
      <c r="G35" s="195"/>
      <c r="H35" s="138">
        <f>SUM(H33:H34)</f>
        <v>0.20430000000000001</v>
      </c>
      <c r="I35" s="144">
        <f>SUM(I33:I34)</f>
        <v>362.83</v>
      </c>
    </row>
    <row r="36" spans="1:9" ht="15.75" customHeight="1">
      <c r="A36" s="211" t="s">
        <v>75</v>
      </c>
      <c r="B36" s="211"/>
      <c r="C36" s="211"/>
      <c r="D36" s="211"/>
      <c r="E36" s="211"/>
      <c r="F36" s="211"/>
      <c r="G36" s="204" t="s">
        <v>76</v>
      </c>
      <c r="H36" s="204"/>
      <c r="I36" s="146">
        <f>I29</f>
        <v>1775.96</v>
      </c>
    </row>
    <row r="37" spans="1:9" ht="15.75" customHeight="1">
      <c r="A37" s="211"/>
      <c r="B37" s="211"/>
      <c r="C37" s="211"/>
      <c r="D37" s="211"/>
      <c r="E37" s="211"/>
      <c r="F37" s="211"/>
      <c r="G37" s="204" t="s">
        <v>77</v>
      </c>
      <c r="H37" s="204"/>
      <c r="I37" s="146">
        <f>I35</f>
        <v>362.83</v>
      </c>
    </row>
    <row r="38" spans="1:9" ht="15.75" customHeight="1">
      <c r="A38" s="211"/>
      <c r="B38" s="211"/>
      <c r="C38" s="211"/>
      <c r="D38" s="211"/>
      <c r="E38" s="211"/>
      <c r="F38" s="211"/>
      <c r="G38" s="205" t="s">
        <v>78</v>
      </c>
      <c r="H38" s="205"/>
      <c r="I38" s="147">
        <f>SUM(I36:I37)</f>
        <v>2138.79</v>
      </c>
    </row>
    <row r="39" spans="1:9" ht="15.75" customHeight="1">
      <c r="A39" s="195" t="s">
        <v>79</v>
      </c>
      <c r="B39" s="195"/>
      <c r="C39" s="195"/>
      <c r="D39" s="195"/>
      <c r="E39" s="195"/>
      <c r="F39" s="195"/>
      <c r="G39" s="195"/>
      <c r="H39" s="132" t="s">
        <v>59</v>
      </c>
      <c r="I39" s="132" t="s">
        <v>60</v>
      </c>
    </row>
    <row r="40" spans="1:9" ht="15.75" customHeight="1">
      <c r="A40" s="130" t="s">
        <v>36</v>
      </c>
      <c r="B40" s="196" t="s">
        <v>80</v>
      </c>
      <c r="C40" s="196"/>
      <c r="D40" s="196"/>
      <c r="E40" s="196"/>
      <c r="F40" s="196"/>
      <c r="G40" s="196"/>
      <c r="H40" s="137">
        <v>0.2</v>
      </c>
      <c r="I40" s="145">
        <f t="shared" ref="I40:I47" si="0">ROUND($I$38*H40,2)</f>
        <v>427.76</v>
      </c>
    </row>
    <row r="41" spans="1:9" ht="15.75" customHeight="1">
      <c r="A41" s="130" t="s">
        <v>38</v>
      </c>
      <c r="B41" s="196" t="s">
        <v>81</v>
      </c>
      <c r="C41" s="196"/>
      <c r="D41" s="196"/>
      <c r="E41" s="196"/>
      <c r="F41" s="196"/>
      <c r="G41" s="196"/>
      <c r="H41" s="137">
        <v>2.5000000000000001E-2</v>
      </c>
      <c r="I41" s="145">
        <f t="shared" si="0"/>
        <v>53.47</v>
      </c>
    </row>
    <row r="42" spans="1:9" ht="15.75" customHeight="1">
      <c r="A42" s="130" t="s">
        <v>40</v>
      </c>
      <c r="B42" s="196" t="s">
        <v>82</v>
      </c>
      <c r="C42" s="196"/>
      <c r="D42" s="196"/>
      <c r="E42" s="196"/>
      <c r="F42" s="196"/>
      <c r="G42" s="196"/>
      <c r="H42" s="137">
        <v>1.4999999999999999E-2</v>
      </c>
      <c r="I42" s="145">
        <f t="shared" si="0"/>
        <v>32.08</v>
      </c>
    </row>
    <row r="43" spans="1:9" ht="15.75" customHeight="1">
      <c r="A43" s="130" t="s">
        <v>42</v>
      </c>
      <c r="B43" s="196" t="s">
        <v>83</v>
      </c>
      <c r="C43" s="196"/>
      <c r="D43" s="196"/>
      <c r="E43" s="196"/>
      <c r="F43" s="196"/>
      <c r="G43" s="196"/>
      <c r="H43" s="137">
        <v>1.4999999999999999E-2</v>
      </c>
      <c r="I43" s="145">
        <f t="shared" si="0"/>
        <v>32.08</v>
      </c>
    </row>
    <row r="44" spans="1:9" ht="15.75" customHeight="1">
      <c r="A44" s="130" t="s">
        <v>65</v>
      </c>
      <c r="B44" s="196" t="s">
        <v>84</v>
      </c>
      <c r="C44" s="196"/>
      <c r="D44" s="196"/>
      <c r="E44" s="196"/>
      <c r="F44" s="196"/>
      <c r="G44" s="196"/>
      <c r="H44" s="137">
        <v>0.01</v>
      </c>
      <c r="I44" s="145">
        <f t="shared" si="0"/>
        <v>21.39</v>
      </c>
    </row>
    <row r="45" spans="1:9" ht="15.75" customHeight="1">
      <c r="A45" s="130" t="s">
        <v>67</v>
      </c>
      <c r="B45" s="196" t="s">
        <v>85</v>
      </c>
      <c r="C45" s="196"/>
      <c r="D45" s="196"/>
      <c r="E45" s="196"/>
      <c r="F45" s="196"/>
      <c r="G45" s="196"/>
      <c r="H45" s="137">
        <v>6.0000000000000001E-3</v>
      </c>
      <c r="I45" s="145">
        <f t="shared" si="0"/>
        <v>12.83</v>
      </c>
    </row>
    <row r="46" spans="1:9" ht="15.75" customHeight="1">
      <c r="A46" s="130" t="s">
        <v>86</v>
      </c>
      <c r="B46" s="196" t="s">
        <v>87</v>
      </c>
      <c r="C46" s="196"/>
      <c r="D46" s="196"/>
      <c r="E46" s="196"/>
      <c r="F46" s="196"/>
      <c r="G46" s="196"/>
      <c r="H46" s="137">
        <v>2E-3</v>
      </c>
      <c r="I46" s="145">
        <f t="shared" si="0"/>
        <v>4.28</v>
      </c>
    </row>
    <row r="47" spans="1:9" ht="15.75" customHeight="1">
      <c r="A47" s="130" t="s">
        <v>88</v>
      </c>
      <c r="B47" s="196" t="s">
        <v>89</v>
      </c>
      <c r="C47" s="196"/>
      <c r="D47" s="196"/>
      <c r="E47" s="196"/>
      <c r="F47" s="196"/>
      <c r="G47" s="196"/>
      <c r="H47" s="137">
        <v>0.08</v>
      </c>
      <c r="I47" s="145">
        <f t="shared" si="0"/>
        <v>171.1</v>
      </c>
    </row>
    <row r="48" spans="1:9" ht="15.75" customHeight="1">
      <c r="A48" s="195" t="s">
        <v>90</v>
      </c>
      <c r="B48" s="195"/>
      <c r="C48" s="195"/>
      <c r="D48" s="195"/>
      <c r="E48" s="195"/>
      <c r="F48" s="195"/>
      <c r="G48" s="195"/>
      <c r="H48" s="138">
        <f>SUM(H40:H47)</f>
        <v>0.35300000000000004</v>
      </c>
      <c r="I48" s="144">
        <f>SUM(I40:I47)</f>
        <v>754.99000000000012</v>
      </c>
    </row>
    <row r="49" spans="1:14" ht="15.75" customHeight="1">
      <c r="A49" s="206"/>
      <c r="B49" s="206"/>
      <c r="C49" s="206"/>
      <c r="D49" s="206"/>
      <c r="E49" s="206"/>
      <c r="F49" s="206"/>
      <c r="G49" s="206"/>
      <c r="H49" s="206"/>
      <c r="I49" s="206"/>
    </row>
    <row r="50" spans="1:14" ht="15.75" customHeight="1">
      <c r="A50" s="195" t="s">
        <v>91</v>
      </c>
      <c r="B50" s="195"/>
      <c r="C50" s="195"/>
      <c r="D50" s="195"/>
      <c r="E50" s="195"/>
      <c r="F50" s="195"/>
      <c r="G50" s="195"/>
      <c r="H50" s="138"/>
      <c r="I50" s="132" t="s">
        <v>60</v>
      </c>
    </row>
    <row r="51" spans="1:14" ht="15.75" customHeight="1">
      <c r="A51" s="130" t="s">
        <v>36</v>
      </c>
      <c r="B51" s="202" t="s">
        <v>92</v>
      </c>
      <c r="C51" s="202"/>
      <c r="D51" s="202"/>
      <c r="E51" s="202"/>
      <c r="F51" s="202"/>
      <c r="G51" s="202"/>
      <c r="H51" s="139">
        <v>5</v>
      </c>
      <c r="I51" s="148">
        <f>ROUND((H51*2*22)-0.06*I23,2)</f>
        <v>113.44</v>
      </c>
    </row>
    <row r="52" spans="1:14" ht="15.75" customHeight="1">
      <c r="A52" s="130" t="s">
        <v>38</v>
      </c>
      <c r="B52" s="202" t="s">
        <v>93</v>
      </c>
      <c r="C52" s="202"/>
      <c r="D52" s="202"/>
      <c r="E52" s="202"/>
      <c r="F52" s="202"/>
      <c r="G52" s="202"/>
      <c r="H52" s="131" t="s">
        <v>94</v>
      </c>
      <c r="I52" s="143">
        <v>473.82</v>
      </c>
    </row>
    <row r="53" spans="1:14" ht="15.75" customHeight="1">
      <c r="A53" s="130" t="s">
        <v>40</v>
      </c>
      <c r="B53" s="202" t="s">
        <v>95</v>
      </c>
      <c r="C53" s="202"/>
      <c r="D53" s="202"/>
      <c r="E53" s="202"/>
      <c r="F53" s="202"/>
      <c r="G53" s="202"/>
      <c r="H53" s="131" t="s">
        <v>94</v>
      </c>
      <c r="I53" s="143">
        <v>52.15</v>
      </c>
    </row>
    <row r="54" spans="1:14" ht="15.75" customHeight="1">
      <c r="A54" s="130" t="s">
        <v>42</v>
      </c>
      <c r="B54" s="202" t="s">
        <v>96</v>
      </c>
      <c r="C54" s="202"/>
      <c r="D54" s="202"/>
      <c r="E54" s="202"/>
      <c r="F54" s="202"/>
      <c r="G54" s="202"/>
      <c r="H54" s="131" t="s">
        <v>94</v>
      </c>
      <c r="I54" s="143">
        <f>ROUND((I23*26)*0.002/12,2)</f>
        <v>7.7</v>
      </c>
    </row>
    <row r="55" spans="1:14" ht="15.75" customHeight="1">
      <c r="A55" s="195" t="s">
        <v>97</v>
      </c>
      <c r="B55" s="195"/>
      <c r="C55" s="195"/>
      <c r="D55" s="195"/>
      <c r="E55" s="195"/>
      <c r="F55" s="195"/>
      <c r="G55" s="195"/>
      <c r="H55" s="195"/>
      <c r="I55" s="149">
        <f>SUM(I51:I54)</f>
        <v>647.11</v>
      </c>
    </row>
    <row r="56" spans="1:14" ht="15.75" customHeight="1">
      <c r="A56" s="206"/>
      <c r="B56" s="206"/>
      <c r="C56" s="206"/>
      <c r="D56" s="206"/>
      <c r="E56" s="206"/>
      <c r="F56" s="206"/>
      <c r="G56" s="206"/>
      <c r="H56" s="206"/>
      <c r="I56" s="206"/>
    </row>
    <row r="57" spans="1:14" ht="15.75" customHeight="1">
      <c r="A57" s="195" t="s">
        <v>98</v>
      </c>
      <c r="B57" s="195"/>
      <c r="C57" s="195"/>
      <c r="D57" s="195"/>
      <c r="E57" s="195"/>
      <c r="F57" s="195"/>
      <c r="G57" s="195"/>
      <c r="H57" s="195"/>
      <c r="I57" s="195"/>
    </row>
    <row r="58" spans="1:14" ht="15.75" customHeight="1">
      <c r="A58" s="195" t="s">
        <v>99</v>
      </c>
      <c r="B58" s="195"/>
      <c r="C58" s="195"/>
      <c r="D58" s="195"/>
      <c r="E58" s="195"/>
      <c r="F58" s="195"/>
      <c r="G58" s="195"/>
      <c r="H58" s="195"/>
      <c r="I58" s="132" t="s">
        <v>60</v>
      </c>
    </row>
    <row r="59" spans="1:14" ht="15.75" customHeight="1">
      <c r="A59" s="130" t="s">
        <v>100</v>
      </c>
      <c r="B59" s="196" t="s">
        <v>101</v>
      </c>
      <c r="C59" s="196"/>
      <c r="D59" s="196"/>
      <c r="E59" s="196"/>
      <c r="F59" s="196"/>
      <c r="G59" s="196"/>
      <c r="H59" s="196"/>
      <c r="I59" s="145">
        <f>I35</f>
        <v>362.83</v>
      </c>
    </row>
    <row r="60" spans="1:14" ht="15.75" customHeight="1">
      <c r="A60" s="130" t="s">
        <v>102</v>
      </c>
      <c r="B60" s="196" t="s">
        <v>103</v>
      </c>
      <c r="C60" s="196"/>
      <c r="D60" s="196"/>
      <c r="E60" s="196"/>
      <c r="F60" s="196"/>
      <c r="G60" s="196"/>
      <c r="H60" s="196"/>
      <c r="I60" s="145">
        <f>I48</f>
        <v>754.99000000000012</v>
      </c>
      <c r="N60" s="150"/>
    </row>
    <row r="61" spans="1:14" ht="15.75" customHeight="1">
      <c r="A61" s="130" t="s">
        <v>104</v>
      </c>
      <c r="B61" s="196" t="s">
        <v>105</v>
      </c>
      <c r="C61" s="196"/>
      <c r="D61" s="196"/>
      <c r="E61" s="196"/>
      <c r="F61" s="196"/>
      <c r="G61" s="196"/>
      <c r="H61" s="196"/>
      <c r="I61" s="145">
        <f>I55</f>
        <v>647.11</v>
      </c>
    </row>
    <row r="62" spans="1:14" ht="15.75" customHeight="1">
      <c r="A62" s="195" t="s">
        <v>106</v>
      </c>
      <c r="B62" s="195"/>
      <c r="C62" s="195"/>
      <c r="D62" s="195"/>
      <c r="E62" s="195"/>
      <c r="F62" s="195"/>
      <c r="G62" s="195"/>
      <c r="H62" s="195"/>
      <c r="I62" s="144">
        <f>SUM(I59:I61)</f>
        <v>1764.9300000000003</v>
      </c>
    </row>
    <row r="63" spans="1:14" ht="15.75" customHeight="1">
      <c r="A63" s="212" t="s">
        <v>107</v>
      </c>
      <c r="B63" s="212"/>
      <c r="C63" s="212"/>
      <c r="D63" s="212"/>
      <c r="E63" s="212"/>
      <c r="F63" s="212"/>
      <c r="G63" s="204" t="s">
        <v>76</v>
      </c>
      <c r="H63" s="204"/>
      <c r="I63" s="146">
        <f>I29</f>
        <v>1775.96</v>
      </c>
    </row>
    <row r="64" spans="1:14" ht="15.75" customHeight="1">
      <c r="A64" s="212"/>
      <c r="B64" s="212"/>
      <c r="C64" s="212"/>
      <c r="D64" s="212"/>
      <c r="E64" s="212"/>
      <c r="F64" s="212"/>
      <c r="G64" s="204" t="s">
        <v>108</v>
      </c>
      <c r="H64" s="204"/>
      <c r="I64" s="146">
        <f>I62</f>
        <v>1764.9300000000003</v>
      </c>
    </row>
    <row r="65" spans="1:14" ht="15.75" customHeight="1">
      <c r="A65" s="212"/>
      <c r="B65" s="212"/>
      <c r="C65" s="212"/>
      <c r="D65" s="212"/>
      <c r="E65" s="212"/>
      <c r="F65" s="212"/>
      <c r="G65" s="205" t="s">
        <v>78</v>
      </c>
      <c r="H65" s="205"/>
      <c r="I65" s="147">
        <f>SUM(I63:I64)</f>
        <v>3540.8900000000003</v>
      </c>
    </row>
    <row r="66" spans="1:14" ht="15.75" customHeight="1">
      <c r="A66" s="195" t="s">
        <v>109</v>
      </c>
      <c r="B66" s="195"/>
      <c r="C66" s="195"/>
      <c r="D66" s="195"/>
      <c r="E66" s="195"/>
      <c r="F66" s="195"/>
      <c r="G66" s="195"/>
      <c r="H66" s="195"/>
      <c r="I66" s="195"/>
    </row>
    <row r="67" spans="1:14" ht="15.75" customHeight="1">
      <c r="A67" s="130">
        <v>3</v>
      </c>
      <c r="B67" s="195" t="s">
        <v>110</v>
      </c>
      <c r="C67" s="195"/>
      <c r="D67" s="195"/>
      <c r="E67" s="195"/>
      <c r="F67" s="195"/>
      <c r="G67" s="195"/>
      <c r="H67" s="132" t="s">
        <v>59</v>
      </c>
      <c r="I67" s="132" t="s">
        <v>60</v>
      </c>
    </row>
    <row r="68" spans="1:14" ht="15.75" customHeight="1">
      <c r="A68" s="130" t="s">
        <v>36</v>
      </c>
      <c r="B68" s="196" t="s">
        <v>111</v>
      </c>
      <c r="C68" s="196"/>
      <c r="D68" s="196"/>
      <c r="E68" s="196"/>
      <c r="F68" s="196"/>
      <c r="G68" s="196"/>
      <c r="H68" s="137">
        <f>ROUND(((1/12)*5%),4)</f>
        <v>4.1999999999999997E-3</v>
      </c>
      <c r="I68" s="145">
        <f>ROUND(H68*$I$65,2)</f>
        <v>14.87</v>
      </c>
    </row>
    <row r="69" spans="1:14" ht="15.75" customHeight="1">
      <c r="A69" s="130" t="s">
        <v>38</v>
      </c>
      <c r="B69" s="196" t="s">
        <v>112</v>
      </c>
      <c r="C69" s="196"/>
      <c r="D69" s="196"/>
      <c r="E69" s="196"/>
      <c r="F69" s="196"/>
      <c r="G69" s="196"/>
      <c r="H69" s="137">
        <f>TRUNC(H68*H47,4)</f>
        <v>2.9999999999999997E-4</v>
      </c>
      <c r="I69" s="145">
        <f>ROUND(H69*$I$65,2)</f>
        <v>1.06</v>
      </c>
      <c r="L69" s="162"/>
    </row>
    <row r="70" spans="1:14" ht="15.75" customHeight="1">
      <c r="A70" s="130" t="s">
        <v>40</v>
      </c>
      <c r="B70" s="196" t="s">
        <v>113</v>
      </c>
      <c r="C70" s="196"/>
      <c r="D70" s="196"/>
      <c r="E70" s="196"/>
      <c r="F70" s="196"/>
      <c r="G70" s="196"/>
      <c r="H70" s="137">
        <f>ROUND(((7/30)/12)*95%,4)</f>
        <v>1.8499999999999999E-2</v>
      </c>
      <c r="I70" s="145">
        <f>ROUND(H70*$I$65,2)</f>
        <v>65.510000000000005</v>
      </c>
    </row>
    <row r="71" spans="1:14" ht="15.75" customHeight="1">
      <c r="A71" s="151" t="s">
        <v>42</v>
      </c>
      <c r="B71" s="207" t="s">
        <v>114</v>
      </c>
      <c r="C71" s="207"/>
      <c r="D71" s="207"/>
      <c r="E71" s="207"/>
      <c r="F71" s="207"/>
      <c r="G71" s="207"/>
      <c r="H71" s="137">
        <f>ROUND(H70*H48,4)</f>
        <v>6.4999999999999997E-3</v>
      </c>
      <c r="I71" s="145">
        <f>ROUND(H71*$I$65,2)</f>
        <v>23.02</v>
      </c>
      <c r="L71" s="163"/>
    </row>
    <row r="72" spans="1:14" ht="15.75" customHeight="1">
      <c r="A72" s="130" t="s">
        <v>65</v>
      </c>
      <c r="B72" s="196" t="s">
        <v>115</v>
      </c>
      <c r="C72" s="196"/>
      <c r="D72" s="196"/>
      <c r="E72" s="196"/>
      <c r="F72" s="196"/>
      <c r="G72" s="196"/>
      <c r="H72" s="137">
        <v>0.04</v>
      </c>
      <c r="I72" s="145">
        <f>ROUND(H72*$I$65,2)</f>
        <v>141.63999999999999</v>
      </c>
    </row>
    <row r="73" spans="1:14" ht="15.75" customHeight="1">
      <c r="A73" s="195" t="s">
        <v>116</v>
      </c>
      <c r="B73" s="195"/>
      <c r="C73" s="195"/>
      <c r="D73" s="195"/>
      <c r="E73" s="195"/>
      <c r="F73" s="195"/>
      <c r="G73" s="195"/>
      <c r="H73" s="138">
        <f>SUM(H68:H72)</f>
        <v>6.9500000000000006E-2</v>
      </c>
      <c r="I73" s="144">
        <f>SUM(I68:I72)</f>
        <v>246.09999999999997</v>
      </c>
    </row>
    <row r="74" spans="1:14" ht="15.75" customHeight="1">
      <c r="A74" s="213" t="s">
        <v>117</v>
      </c>
      <c r="B74" s="213"/>
      <c r="C74" s="213"/>
      <c r="D74" s="213"/>
      <c r="E74" s="213"/>
      <c r="F74" s="213"/>
      <c r="G74" s="204" t="s">
        <v>76</v>
      </c>
      <c r="H74" s="204"/>
      <c r="I74" s="146">
        <f>I29</f>
        <v>1775.96</v>
      </c>
    </row>
    <row r="75" spans="1:14" ht="15.75" customHeight="1">
      <c r="A75" s="213"/>
      <c r="B75" s="213"/>
      <c r="C75" s="213"/>
      <c r="D75" s="213"/>
      <c r="E75" s="213"/>
      <c r="F75" s="213"/>
      <c r="G75" s="204" t="s">
        <v>108</v>
      </c>
      <c r="H75" s="204"/>
      <c r="I75" s="146">
        <f>I62</f>
        <v>1764.9300000000003</v>
      </c>
    </row>
    <row r="76" spans="1:14" ht="15.75" customHeight="1">
      <c r="A76" s="213"/>
      <c r="B76" s="213"/>
      <c r="C76" s="213"/>
      <c r="D76" s="213"/>
      <c r="E76" s="213"/>
      <c r="F76" s="213"/>
      <c r="G76" s="204" t="s">
        <v>118</v>
      </c>
      <c r="H76" s="204"/>
      <c r="I76" s="146">
        <f>I73</f>
        <v>246.09999999999997</v>
      </c>
      <c r="N76" s="164"/>
    </row>
    <row r="77" spans="1:14" ht="15.75" customHeight="1">
      <c r="A77" s="213"/>
      <c r="B77" s="213"/>
      <c r="C77" s="213"/>
      <c r="D77" s="213"/>
      <c r="E77" s="213"/>
      <c r="F77" s="213"/>
      <c r="G77" s="205" t="s">
        <v>78</v>
      </c>
      <c r="H77" s="205"/>
      <c r="I77" s="147">
        <f>SUM(I74:I76)</f>
        <v>3786.9900000000002</v>
      </c>
    </row>
    <row r="78" spans="1:14" ht="15.75" customHeight="1">
      <c r="A78" s="195" t="s">
        <v>119</v>
      </c>
      <c r="B78" s="195"/>
      <c r="C78" s="195"/>
      <c r="D78" s="195"/>
      <c r="E78" s="195"/>
      <c r="F78" s="195"/>
      <c r="G78" s="195"/>
      <c r="H78" s="195"/>
      <c r="I78" s="195"/>
    </row>
    <row r="79" spans="1:14" ht="15.75" customHeight="1">
      <c r="A79" s="195" t="s">
        <v>120</v>
      </c>
      <c r="B79" s="195"/>
      <c r="C79" s="195"/>
      <c r="D79" s="195"/>
      <c r="E79" s="195"/>
      <c r="F79" s="195"/>
      <c r="G79" s="195"/>
      <c r="H79" s="132" t="s">
        <v>59</v>
      </c>
      <c r="I79" s="132" t="s">
        <v>60</v>
      </c>
    </row>
    <row r="80" spans="1:14" ht="15.75" customHeight="1">
      <c r="A80" s="130" t="s">
        <v>36</v>
      </c>
      <c r="B80" s="196" t="s">
        <v>121</v>
      </c>
      <c r="C80" s="196"/>
      <c r="D80" s="196"/>
      <c r="E80" s="196"/>
      <c r="F80" s="196"/>
      <c r="G80" s="196"/>
      <c r="H80" s="137">
        <f>ROUND(((1+1/3)/12)/12,4)</f>
        <v>9.2999999999999992E-3</v>
      </c>
      <c r="I80" s="145">
        <f t="shared" ref="I80:I85" si="1">ROUND(H80*$I$77,2)</f>
        <v>35.22</v>
      </c>
    </row>
    <row r="81" spans="1:12" ht="15.75" customHeight="1">
      <c r="A81" s="130" t="s">
        <v>38</v>
      </c>
      <c r="B81" s="196" t="s">
        <v>122</v>
      </c>
      <c r="C81" s="196"/>
      <c r="D81" s="196"/>
      <c r="E81" s="196"/>
      <c r="F81" s="196"/>
      <c r="G81" s="196"/>
      <c r="H81" s="137">
        <f>ROUND((2/30)/12,4)</f>
        <v>5.5999999999999999E-3</v>
      </c>
      <c r="I81" s="145">
        <f t="shared" si="1"/>
        <v>21.21</v>
      </c>
      <c r="L81" s="164"/>
    </row>
    <row r="82" spans="1:12" ht="15.75" customHeight="1">
      <c r="A82" s="130" t="s">
        <v>40</v>
      </c>
      <c r="B82" s="196" t="s">
        <v>123</v>
      </c>
      <c r="C82" s="196"/>
      <c r="D82" s="196"/>
      <c r="E82" s="196"/>
      <c r="F82" s="196"/>
      <c r="G82" s="196"/>
      <c r="H82" s="137">
        <f>ROUND(((5/30)/12)*2%,4)</f>
        <v>2.9999999999999997E-4</v>
      </c>
      <c r="I82" s="145">
        <f t="shared" si="1"/>
        <v>1.1399999999999999</v>
      </c>
      <c r="K82" s="164"/>
    </row>
    <row r="83" spans="1:12" ht="15.75" customHeight="1">
      <c r="A83" s="130" t="s">
        <v>42</v>
      </c>
      <c r="B83" s="196" t="s">
        <v>124</v>
      </c>
      <c r="C83" s="196"/>
      <c r="D83" s="196"/>
      <c r="E83" s="196"/>
      <c r="F83" s="196"/>
      <c r="G83" s="196"/>
      <c r="H83" s="137">
        <f>ROUND(((15/30)/12)*8%,4)</f>
        <v>3.3E-3</v>
      </c>
      <c r="I83" s="145">
        <f t="shared" si="1"/>
        <v>12.5</v>
      </c>
    </row>
    <row r="84" spans="1:12" ht="15.75" customHeight="1">
      <c r="A84" s="130" t="s">
        <v>65</v>
      </c>
      <c r="B84" s="196" t="s">
        <v>125</v>
      </c>
      <c r="C84" s="196"/>
      <c r="D84" s="196"/>
      <c r="E84" s="196"/>
      <c r="F84" s="196"/>
      <c r="G84" s="196"/>
      <c r="H84" s="137">
        <f>ROUND(((1+1/3)/12*4/12)*2%,4)</f>
        <v>6.9999999999999999E-4</v>
      </c>
      <c r="I84" s="145">
        <f t="shared" si="1"/>
        <v>2.65</v>
      </c>
    </row>
    <row r="85" spans="1:12" ht="15.75" customHeight="1">
      <c r="A85" s="130" t="s">
        <v>67</v>
      </c>
      <c r="B85" s="196" t="s">
        <v>126</v>
      </c>
      <c r="C85" s="196"/>
      <c r="D85" s="196"/>
      <c r="E85" s="196"/>
      <c r="F85" s="196"/>
      <c r="G85" s="196"/>
      <c r="H85" s="137">
        <v>0</v>
      </c>
      <c r="I85" s="145">
        <f t="shared" si="1"/>
        <v>0</v>
      </c>
    </row>
    <row r="86" spans="1:12" ht="15.75" customHeight="1">
      <c r="A86" s="195" t="s">
        <v>127</v>
      </c>
      <c r="B86" s="195"/>
      <c r="C86" s="195"/>
      <c r="D86" s="195"/>
      <c r="E86" s="195"/>
      <c r="F86" s="195"/>
      <c r="G86" s="195"/>
      <c r="H86" s="138">
        <f>SUM(H80:H85)</f>
        <v>1.9199999999999998E-2</v>
      </c>
      <c r="I86" s="144">
        <f>SUM(I80:I85)</f>
        <v>72.72</v>
      </c>
    </row>
    <row r="87" spans="1:12" ht="15.75" customHeight="1">
      <c r="A87" s="206"/>
      <c r="B87" s="206"/>
      <c r="C87" s="206"/>
      <c r="D87" s="206"/>
      <c r="E87" s="206"/>
      <c r="F87" s="206"/>
      <c r="G87" s="206"/>
      <c r="H87" s="206"/>
      <c r="I87" s="206"/>
    </row>
    <row r="88" spans="1:12" ht="15.75" customHeight="1">
      <c r="A88" s="195" t="s">
        <v>128</v>
      </c>
      <c r="B88" s="195"/>
      <c r="C88" s="195"/>
      <c r="D88" s="195"/>
      <c r="E88" s="195"/>
      <c r="F88" s="195"/>
      <c r="G88" s="195"/>
      <c r="H88" s="132" t="s">
        <v>59</v>
      </c>
      <c r="I88" s="132" t="s">
        <v>60</v>
      </c>
    </row>
    <row r="89" spans="1:12" ht="15.75" customHeight="1">
      <c r="A89" s="130" t="s">
        <v>36</v>
      </c>
      <c r="B89" s="196" t="s">
        <v>129</v>
      </c>
      <c r="C89" s="196"/>
      <c r="D89" s="196"/>
      <c r="E89" s="196"/>
      <c r="F89" s="196"/>
      <c r="G89" s="196"/>
      <c r="H89" s="137">
        <v>0</v>
      </c>
      <c r="I89" s="145">
        <f>I29*H89</f>
        <v>0</v>
      </c>
    </row>
    <row r="90" spans="1:12" ht="15.75" customHeight="1">
      <c r="A90" s="195" t="s">
        <v>130</v>
      </c>
      <c r="B90" s="195"/>
      <c r="C90" s="195"/>
      <c r="D90" s="195"/>
      <c r="E90" s="195"/>
      <c r="F90" s="195"/>
      <c r="G90" s="195"/>
      <c r="H90" s="138">
        <f>H89</f>
        <v>0</v>
      </c>
      <c r="I90" s="144">
        <f>I89</f>
        <v>0</v>
      </c>
    </row>
    <row r="91" spans="1:12" ht="15.75" customHeight="1">
      <c r="A91" s="206"/>
      <c r="B91" s="206"/>
      <c r="C91" s="206"/>
      <c r="D91" s="206"/>
      <c r="E91" s="206"/>
      <c r="F91" s="206"/>
      <c r="G91" s="206"/>
      <c r="H91" s="206"/>
      <c r="I91" s="206"/>
    </row>
    <row r="92" spans="1:12" ht="15.75" customHeight="1">
      <c r="A92" s="195" t="s">
        <v>131</v>
      </c>
      <c r="B92" s="195"/>
      <c r="C92" s="195"/>
      <c r="D92" s="195"/>
      <c r="E92" s="195"/>
      <c r="F92" s="195"/>
      <c r="G92" s="195"/>
      <c r="H92" s="195"/>
      <c r="I92" s="195"/>
    </row>
    <row r="93" spans="1:12" ht="15.75" customHeight="1">
      <c r="A93" s="195" t="s">
        <v>132</v>
      </c>
      <c r="B93" s="195"/>
      <c r="C93" s="195"/>
      <c r="D93" s="195"/>
      <c r="E93" s="195"/>
      <c r="F93" s="195"/>
      <c r="G93" s="195"/>
      <c r="H93" s="195"/>
      <c r="I93" s="132" t="s">
        <v>60</v>
      </c>
    </row>
    <row r="94" spans="1:12" ht="15.75" customHeight="1">
      <c r="A94" s="130" t="s">
        <v>133</v>
      </c>
      <c r="B94" s="196" t="s">
        <v>134</v>
      </c>
      <c r="C94" s="196"/>
      <c r="D94" s="196"/>
      <c r="E94" s="196"/>
      <c r="F94" s="196"/>
      <c r="G94" s="196"/>
      <c r="H94" s="196"/>
      <c r="I94" s="145">
        <f>I86</f>
        <v>72.72</v>
      </c>
    </row>
    <row r="95" spans="1:12" ht="15.75" customHeight="1">
      <c r="A95" s="130" t="s">
        <v>135</v>
      </c>
      <c r="B95" s="196" t="s">
        <v>136</v>
      </c>
      <c r="C95" s="196"/>
      <c r="D95" s="196"/>
      <c r="E95" s="196"/>
      <c r="F95" s="196"/>
      <c r="G95" s="196"/>
      <c r="H95" s="196"/>
      <c r="I95" s="145">
        <f>I90</f>
        <v>0</v>
      </c>
    </row>
    <row r="96" spans="1:12" ht="15.75" customHeight="1">
      <c r="A96" s="195" t="s">
        <v>137</v>
      </c>
      <c r="B96" s="195"/>
      <c r="C96" s="195"/>
      <c r="D96" s="195"/>
      <c r="E96" s="195"/>
      <c r="F96" s="195"/>
      <c r="G96" s="195"/>
      <c r="H96" s="195"/>
      <c r="I96" s="144">
        <f>SUM(I94:I95)</f>
        <v>72.72</v>
      </c>
    </row>
    <row r="97" spans="1:9" ht="15.75" customHeight="1">
      <c r="A97" s="206"/>
      <c r="B97" s="206"/>
      <c r="C97" s="206"/>
      <c r="D97" s="206"/>
      <c r="E97" s="206"/>
      <c r="F97" s="206"/>
      <c r="G97" s="206"/>
      <c r="H97" s="206"/>
      <c r="I97" s="206"/>
    </row>
    <row r="98" spans="1:9" ht="15.75" customHeight="1">
      <c r="A98" s="195" t="s">
        <v>138</v>
      </c>
      <c r="B98" s="195"/>
      <c r="C98" s="195"/>
      <c r="D98" s="195"/>
      <c r="E98" s="195"/>
      <c r="F98" s="195"/>
      <c r="G98" s="195"/>
      <c r="H98" s="195"/>
      <c r="I98" s="195"/>
    </row>
    <row r="99" spans="1:9" ht="15.75" customHeight="1">
      <c r="A99" s="132">
        <v>5</v>
      </c>
      <c r="B99" s="195" t="s">
        <v>139</v>
      </c>
      <c r="C99" s="195"/>
      <c r="D99" s="195"/>
      <c r="E99" s="195"/>
      <c r="F99" s="195"/>
      <c r="G99" s="195"/>
      <c r="H99" s="132"/>
      <c r="I99" s="132" t="s">
        <v>60</v>
      </c>
    </row>
    <row r="100" spans="1:9" ht="15.75" customHeight="1">
      <c r="A100" s="152" t="s">
        <v>36</v>
      </c>
      <c r="B100" s="202" t="s">
        <v>140</v>
      </c>
      <c r="C100" s="202"/>
      <c r="D100" s="202"/>
      <c r="E100" s="202"/>
      <c r="F100" s="202"/>
      <c r="G100" s="202"/>
      <c r="H100" s="153" t="s">
        <v>94</v>
      </c>
      <c r="I100" s="145">
        <v>0</v>
      </c>
    </row>
    <row r="101" spans="1:9" ht="15.75" customHeight="1">
      <c r="A101" s="152" t="s">
        <v>38</v>
      </c>
      <c r="B101" s="202" t="s">
        <v>141</v>
      </c>
      <c r="C101" s="202"/>
      <c r="D101" s="202"/>
      <c r="E101" s="202"/>
      <c r="F101" s="202"/>
      <c r="G101" s="202"/>
      <c r="H101" s="153" t="s">
        <v>94</v>
      </c>
      <c r="I101" s="165">
        <v>0</v>
      </c>
    </row>
    <row r="102" spans="1:9" ht="15.75" customHeight="1">
      <c r="A102" s="152" t="s">
        <v>40</v>
      </c>
      <c r="B102" s="202" t="s">
        <v>142</v>
      </c>
      <c r="C102" s="202"/>
      <c r="D102" s="202"/>
      <c r="E102" s="202"/>
      <c r="F102" s="202"/>
      <c r="G102" s="202"/>
      <c r="H102" s="153" t="s">
        <v>94</v>
      </c>
      <c r="I102" s="165">
        <f>UNIFORMES!K95</f>
        <v>127.323333333333</v>
      </c>
    </row>
    <row r="103" spans="1:9" ht="15.75" customHeight="1">
      <c r="A103" s="152" t="s">
        <v>42</v>
      </c>
      <c r="B103" s="202" t="s">
        <v>143</v>
      </c>
      <c r="C103" s="202"/>
      <c r="D103" s="202"/>
      <c r="E103" s="202"/>
      <c r="F103" s="202"/>
      <c r="G103" s="202"/>
      <c r="H103" s="154" t="s">
        <v>94</v>
      </c>
      <c r="I103" s="145">
        <f>'G2-FERRAMENTAS E EQUIPAMENTOS'!Y9</f>
        <v>0.7</v>
      </c>
    </row>
    <row r="104" spans="1:9" ht="15.75" customHeight="1">
      <c r="A104" s="195" t="s">
        <v>144</v>
      </c>
      <c r="B104" s="195"/>
      <c r="C104" s="195"/>
      <c r="D104" s="195"/>
      <c r="E104" s="195"/>
      <c r="F104" s="195"/>
      <c r="G104" s="195"/>
      <c r="H104" s="138" t="s">
        <v>94</v>
      </c>
      <c r="I104" s="144">
        <f>SUM(I100:I103)</f>
        <v>128.023333333333</v>
      </c>
    </row>
    <row r="105" spans="1:9" ht="15.75" customHeight="1">
      <c r="A105" s="213" t="s">
        <v>145</v>
      </c>
      <c r="B105" s="213"/>
      <c r="C105" s="213"/>
      <c r="D105" s="213"/>
      <c r="E105" s="213"/>
      <c r="F105" s="213"/>
      <c r="G105" s="204" t="s">
        <v>76</v>
      </c>
      <c r="H105" s="204"/>
      <c r="I105" s="146">
        <f>I29</f>
        <v>1775.96</v>
      </c>
    </row>
    <row r="106" spans="1:9" ht="15.75" customHeight="1">
      <c r="A106" s="213"/>
      <c r="B106" s="213"/>
      <c r="C106" s="213"/>
      <c r="D106" s="213"/>
      <c r="E106" s="213"/>
      <c r="F106" s="213"/>
      <c r="G106" s="204" t="s">
        <v>108</v>
      </c>
      <c r="H106" s="204"/>
      <c r="I106" s="146">
        <f>I62</f>
        <v>1764.9300000000003</v>
      </c>
    </row>
    <row r="107" spans="1:9" ht="15.75" customHeight="1">
      <c r="A107" s="213"/>
      <c r="B107" s="213"/>
      <c r="C107" s="213"/>
      <c r="D107" s="213"/>
      <c r="E107" s="213"/>
      <c r="F107" s="213"/>
      <c r="G107" s="204" t="s">
        <v>118</v>
      </c>
      <c r="H107" s="204"/>
      <c r="I107" s="146">
        <f>I73</f>
        <v>246.09999999999997</v>
      </c>
    </row>
    <row r="108" spans="1:9" ht="15.75" customHeight="1">
      <c r="A108" s="213"/>
      <c r="B108" s="213"/>
      <c r="C108" s="213"/>
      <c r="D108" s="213"/>
      <c r="E108" s="213"/>
      <c r="F108" s="213"/>
      <c r="G108" s="204" t="s">
        <v>146</v>
      </c>
      <c r="H108" s="204"/>
      <c r="I108" s="146">
        <f>I96</f>
        <v>72.72</v>
      </c>
    </row>
    <row r="109" spans="1:9" ht="15.75" customHeight="1">
      <c r="A109" s="213"/>
      <c r="B109" s="213"/>
      <c r="C109" s="213"/>
      <c r="D109" s="213"/>
      <c r="E109" s="213"/>
      <c r="F109" s="213"/>
      <c r="G109" s="204" t="s">
        <v>147</v>
      </c>
      <c r="H109" s="204"/>
      <c r="I109" s="146">
        <f>I104</f>
        <v>128.023333333333</v>
      </c>
    </row>
    <row r="110" spans="1:9" ht="15.75" customHeight="1">
      <c r="A110" s="213"/>
      <c r="B110" s="213"/>
      <c r="C110" s="213"/>
      <c r="D110" s="213"/>
      <c r="E110" s="213"/>
      <c r="F110" s="213"/>
      <c r="G110" s="205" t="s">
        <v>78</v>
      </c>
      <c r="H110" s="205"/>
      <c r="I110" s="147">
        <f>SUM(I105:I109)</f>
        <v>3987.7333333333331</v>
      </c>
    </row>
    <row r="111" spans="1:9" ht="15.75" customHeight="1">
      <c r="A111" s="195" t="s">
        <v>148</v>
      </c>
      <c r="B111" s="195"/>
      <c r="C111" s="195"/>
      <c r="D111" s="195"/>
      <c r="E111" s="195"/>
      <c r="F111" s="195"/>
      <c r="G111" s="195"/>
      <c r="H111" s="195"/>
      <c r="I111" s="195"/>
    </row>
    <row r="112" spans="1:9" ht="15.75" customHeight="1">
      <c r="A112" s="132">
        <v>6</v>
      </c>
      <c r="B112" s="195" t="s">
        <v>149</v>
      </c>
      <c r="C112" s="195"/>
      <c r="D112" s="195"/>
      <c r="E112" s="195"/>
      <c r="F112" s="195"/>
      <c r="G112" s="195"/>
      <c r="H112" s="132" t="s">
        <v>59</v>
      </c>
      <c r="I112" s="132" t="s">
        <v>60</v>
      </c>
    </row>
    <row r="113" spans="1:9" ht="15.75" customHeight="1">
      <c r="A113" s="130" t="s">
        <v>36</v>
      </c>
      <c r="B113" s="196" t="s">
        <v>150</v>
      </c>
      <c r="C113" s="196"/>
      <c r="D113" s="196"/>
      <c r="E113" s="196"/>
      <c r="F113" s="196"/>
      <c r="G113" s="196"/>
      <c r="H113" s="155">
        <v>0.01</v>
      </c>
      <c r="I113" s="145">
        <f>ROUND(H113*I110,2)</f>
        <v>39.880000000000003</v>
      </c>
    </row>
    <row r="114" spans="1:9" ht="15.75" customHeight="1">
      <c r="A114" s="130" t="s">
        <v>38</v>
      </c>
      <c r="B114" s="196" t="s">
        <v>151</v>
      </c>
      <c r="C114" s="196"/>
      <c r="D114" s="196"/>
      <c r="E114" s="196"/>
      <c r="F114" s="196"/>
      <c r="G114" s="196"/>
      <c r="H114" s="155">
        <v>0.01</v>
      </c>
      <c r="I114" s="145">
        <f>ROUND(H114*(I110+I113),2)</f>
        <v>40.28</v>
      </c>
    </row>
    <row r="115" spans="1:9" ht="15.75" customHeight="1">
      <c r="A115" s="130" t="s">
        <v>40</v>
      </c>
      <c r="B115" s="208" t="s">
        <v>152</v>
      </c>
      <c r="C115" s="208"/>
      <c r="D115" s="208"/>
      <c r="E115" s="208"/>
      <c r="F115" s="208"/>
      <c r="G115" s="208"/>
      <c r="H115" s="137"/>
      <c r="I115" s="166"/>
    </row>
    <row r="116" spans="1:9" ht="15.75" customHeight="1">
      <c r="A116" s="130" t="s">
        <v>153</v>
      </c>
      <c r="B116" s="196" t="s">
        <v>154</v>
      </c>
      <c r="C116" s="196"/>
      <c r="D116" s="196"/>
      <c r="E116" s="196"/>
      <c r="F116" s="196"/>
      <c r="G116" s="196"/>
      <c r="H116" s="155">
        <v>6.4999999999999997E-3</v>
      </c>
      <c r="I116" s="145">
        <f>ROUND($I$126*H116,2)</f>
        <v>28.95</v>
      </c>
    </row>
    <row r="117" spans="1:9" ht="15.75" customHeight="1">
      <c r="A117" s="130" t="s">
        <v>155</v>
      </c>
      <c r="B117" s="196" t="s">
        <v>156</v>
      </c>
      <c r="C117" s="196"/>
      <c r="D117" s="196"/>
      <c r="E117" s="196"/>
      <c r="F117" s="196"/>
      <c r="G117" s="196"/>
      <c r="H117" s="155">
        <v>0.03</v>
      </c>
      <c r="I117" s="145">
        <f>ROUND($I$126*H117,2)</f>
        <v>133.59</v>
      </c>
    </row>
    <row r="118" spans="1:9" ht="15.75" customHeight="1">
      <c r="A118" s="130" t="s">
        <v>157</v>
      </c>
      <c r="B118" s="196" t="s">
        <v>158</v>
      </c>
      <c r="C118" s="196"/>
      <c r="D118" s="196"/>
      <c r="E118" s="196"/>
      <c r="F118" s="196"/>
      <c r="G118" s="196"/>
      <c r="H118" s="155">
        <v>0.05</v>
      </c>
      <c r="I118" s="145">
        <f>ROUND($I$126*H118,2)</f>
        <v>222.65</v>
      </c>
    </row>
    <row r="119" spans="1:9" ht="15.75" customHeight="1">
      <c r="A119" s="195" t="s">
        <v>159</v>
      </c>
      <c r="B119" s="195"/>
      <c r="C119" s="195"/>
      <c r="D119" s="195"/>
      <c r="E119" s="195"/>
      <c r="F119" s="195"/>
      <c r="G119" s="195"/>
      <c r="H119" s="156">
        <f>SUM(H113:H118)</f>
        <v>0.1065</v>
      </c>
      <c r="I119" s="144">
        <f>SUM(I113:I118)</f>
        <v>465.35</v>
      </c>
    </row>
    <row r="120" spans="1:9" ht="15.75" customHeight="1">
      <c r="A120" s="157"/>
      <c r="B120" s="209"/>
      <c r="C120" s="209"/>
      <c r="D120" s="209"/>
      <c r="E120" s="209"/>
      <c r="F120" s="209"/>
      <c r="G120" s="209"/>
      <c r="H120" s="209"/>
      <c r="I120" s="209"/>
    </row>
    <row r="121" spans="1:9" ht="15.75" customHeight="1">
      <c r="A121" s="158" t="s">
        <v>160</v>
      </c>
      <c r="B121" s="210" t="s">
        <v>161</v>
      </c>
      <c r="C121" s="210"/>
      <c r="D121" s="210"/>
      <c r="E121" s="210"/>
      <c r="F121" s="210"/>
      <c r="G121" s="210"/>
      <c r="H121" s="160">
        <f>SUM(H116+H117+H118)</f>
        <v>8.6499999999999994E-2</v>
      </c>
      <c r="I121" s="167"/>
    </row>
    <row r="122" spans="1:9" ht="15.75" customHeight="1">
      <c r="A122" s="158"/>
      <c r="B122" s="210">
        <v>100</v>
      </c>
      <c r="C122" s="210"/>
      <c r="D122" s="210"/>
      <c r="E122" s="210"/>
      <c r="F122" s="210"/>
      <c r="G122" s="210"/>
      <c r="H122" s="160"/>
      <c r="I122" s="167"/>
    </row>
    <row r="123" spans="1:9" ht="15.75" customHeight="1">
      <c r="A123" s="161"/>
      <c r="B123" s="159"/>
      <c r="C123" s="159"/>
      <c r="D123" s="159"/>
      <c r="E123" s="159"/>
      <c r="F123" s="159"/>
      <c r="G123" s="159"/>
      <c r="H123" s="160"/>
      <c r="I123" s="167"/>
    </row>
    <row r="124" spans="1:9" ht="15.75" customHeight="1">
      <c r="A124" s="158" t="s">
        <v>162</v>
      </c>
      <c r="B124" s="210" t="s">
        <v>163</v>
      </c>
      <c r="C124" s="210"/>
      <c r="D124" s="210"/>
      <c r="E124" s="210"/>
      <c r="F124" s="210"/>
      <c r="G124" s="210"/>
      <c r="H124" s="160"/>
      <c r="I124" s="167">
        <f>I110+I113+I114</f>
        <v>4067.8933333333334</v>
      </c>
    </row>
    <row r="125" spans="1:9" ht="15.75" customHeight="1">
      <c r="A125" s="158"/>
      <c r="B125" s="159"/>
      <c r="C125" s="159"/>
      <c r="D125" s="159"/>
      <c r="E125" s="159"/>
      <c r="F125" s="159"/>
      <c r="G125" s="159"/>
      <c r="H125" s="160"/>
      <c r="I125" s="167"/>
    </row>
    <row r="126" spans="1:9" ht="15.75" customHeight="1">
      <c r="A126" s="158" t="s">
        <v>164</v>
      </c>
      <c r="B126" s="210" t="s">
        <v>165</v>
      </c>
      <c r="C126" s="210"/>
      <c r="D126" s="210"/>
      <c r="E126" s="210"/>
      <c r="F126" s="210"/>
      <c r="G126" s="210"/>
      <c r="H126" s="160"/>
      <c r="I126" s="167">
        <f>ROUND(I124/(1-H121),2)</f>
        <v>4453.09</v>
      </c>
    </row>
    <row r="127" spans="1:9" ht="15.75" customHeight="1">
      <c r="A127" s="158"/>
      <c r="B127" s="159"/>
      <c r="C127" s="159"/>
      <c r="D127" s="159"/>
      <c r="E127" s="159"/>
      <c r="F127" s="159"/>
      <c r="G127" s="159"/>
      <c r="H127" s="160"/>
      <c r="I127" s="167"/>
    </row>
    <row r="128" spans="1:9" ht="15.75" customHeight="1">
      <c r="A128" s="158"/>
      <c r="B128" s="210" t="s">
        <v>166</v>
      </c>
      <c r="C128" s="210"/>
      <c r="D128" s="210"/>
      <c r="E128" s="210"/>
      <c r="F128" s="210"/>
      <c r="G128" s="210"/>
      <c r="H128" s="160"/>
      <c r="I128" s="167">
        <f>I126-I124</f>
        <v>385.19666666666672</v>
      </c>
    </row>
    <row r="129" spans="1:9" ht="15.75" customHeight="1">
      <c r="A129" s="157"/>
      <c r="B129" s="168"/>
      <c r="C129" s="168"/>
      <c r="D129" s="168"/>
      <c r="E129" s="168"/>
      <c r="F129" s="168"/>
      <c r="G129" s="168"/>
      <c r="H129" s="168"/>
      <c r="I129" s="169"/>
    </row>
    <row r="130" spans="1:9" ht="15.75" customHeight="1">
      <c r="A130" s="195" t="s">
        <v>167</v>
      </c>
      <c r="B130" s="195"/>
      <c r="C130" s="195"/>
      <c r="D130" s="195"/>
      <c r="E130" s="195"/>
      <c r="F130" s="195"/>
      <c r="G130" s="195"/>
      <c r="H130" s="195"/>
      <c r="I130" s="195"/>
    </row>
    <row r="131" spans="1:9" ht="15.75" customHeight="1">
      <c r="A131" s="195" t="s">
        <v>168</v>
      </c>
      <c r="B131" s="195"/>
      <c r="C131" s="195"/>
      <c r="D131" s="195"/>
      <c r="E131" s="195"/>
      <c r="F131" s="195"/>
      <c r="G131" s="195"/>
      <c r="H131" s="195"/>
      <c r="I131" s="132" t="s">
        <v>60</v>
      </c>
    </row>
    <row r="132" spans="1:9" ht="15.75" customHeight="1">
      <c r="A132" s="131" t="s">
        <v>36</v>
      </c>
      <c r="B132" s="196" t="str">
        <f>A21</f>
        <v>MÓDULO 1 - COMPOSIÇÃO DA REMUNERAÇÃO</v>
      </c>
      <c r="C132" s="196"/>
      <c r="D132" s="196"/>
      <c r="E132" s="196"/>
      <c r="F132" s="196"/>
      <c r="G132" s="196"/>
      <c r="H132" s="196"/>
      <c r="I132" s="170">
        <f>I29</f>
        <v>1775.96</v>
      </c>
    </row>
    <row r="133" spans="1:9" ht="15.75" customHeight="1">
      <c r="A133" s="131" t="s">
        <v>38</v>
      </c>
      <c r="B133" s="196" t="str">
        <f>A31</f>
        <v>MÓDULO 2 – ENCARGOS E BENEFÍCIOS ANUAIS, MENSAIS E DIÁRIOS</v>
      </c>
      <c r="C133" s="196"/>
      <c r="D133" s="196"/>
      <c r="E133" s="196"/>
      <c r="F133" s="196"/>
      <c r="G133" s="196"/>
      <c r="H133" s="196"/>
      <c r="I133" s="170">
        <f>I62</f>
        <v>1764.9300000000003</v>
      </c>
    </row>
    <row r="134" spans="1:9" ht="15.75" customHeight="1">
      <c r="A134" s="131" t="s">
        <v>40</v>
      </c>
      <c r="B134" s="196" t="str">
        <f>A66</f>
        <v>MÓDULO 3 – PROVISÃO PARA RESCISÃO</v>
      </c>
      <c r="C134" s="196"/>
      <c r="D134" s="196"/>
      <c r="E134" s="196"/>
      <c r="F134" s="196"/>
      <c r="G134" s="196"/>
      <c r="H134" s="196"/>
      <c r="I134" s="170">
        <f>I73</f>
        <v>246.09999999999997</v>
      </c>
    </row>
    <row r="135" spans="1:9" ht="15.75" customHeight="1">
      <c r="A135" s="131" t="s">
        <v>42</v>
      </c>
      <c r="B135" s="196" t="str">
        <f>A78</f>
        <v>MÓDULO 4 – CUSTO DE REPOSIÇÃO DO PROFISSIONAL AUSENTE</v>
      </c>
      <c r="C135" s="196"/>
      <c r="D135" s="196"/>
      <c r="E135" s="196"/>
      <c r="F135" s="196"/>
      <c r="G135" s="196"/>
      <c r="H135" s="196"/>
      <c r="I135" s="170">
        <f>I96</f>
        <v>72.72</v>
      </c>
    </row>
    <row r="136" spans="1:9" ht="15.75" customHeight="1">
      <c r="A136" s="131" t="s">
        <v>65</v>
      </c>
      <c r="B136" s="196" t="str">
        <f>A98</f>
        <v>MÓDULO 5 – INSUMOS DIVERSOS</v>
      </c>
      <c r="C136" s="196"/>
      <c r="D136" s="196"/>
      <c r="E136" s="196"/>
      <c r="F136" s="196"/>
      <c r="G136" s="196"/>
      <c r="H136" s="196"/>
      <c r="I136" s="170">
        <f>I104</f>
        <v>128.023333333333</v>
      </c>
    </row>
    <row r="137" spans="1:9" ht="15.75" customHeight="1">
      <c r="A137" s="195" t="s">
        <v>169</v>
      </c>
      <c r="B137" s="195"/>
      <c r="C137" s="195"/>
      <c r="D137" s="195"/>
      <c r="E137" s="195"/>
      <c r="F137" s="195"/>
      <c r="G137" s="195"/>
      <c r="H137" s="195"/>
      <c r="I137" s="144">
        <f>SUM(I132:I136)</f>
        <v>3987.7333333333331</v>
      </c>
    </row>
    <row r="138" spans="1:9" ht="15.75" customHeight="1">
      <c r="A138" s="131" t="s">
        <v>67</v>
      </c>
      <c r="B138" s="196" t="str">
        <f>A111</f>
        <v>MÓDULO 6 – CUSTOS INDIRETOS, TRIBUTOS E LUCRO</v>
      </c>
      <c r="C138" s="196"/>
      <c r="D138" s="196"/>
      <c r="E138" s="196"/>
      <c r="F138" s="196"/>
      <c r="G138" s="196"/>
      <c r="H138" s="196"/>
      <c r="I138" s="170">
        <f>I119</f>
        <v>465.35</v>
      </c>
    </row>
    <row r="139" spans="1:9" ht="15.75" customHeight="1">
      <c r="A139" s="195" t="s">
        <v>170</v>
      </c>
      <c r="B139" s="195"/>
      <c r="C139" s="195"/>
      <c r="D139" s="195"/>
      <c r="E139" s="195"/>
      <c r="F139" s="195"/>
      <c r="G139" s="195"/>
      <c r="H139" s="195"/>
      <c r="I139" s="144">
        <f>SUM(I137:I138)</f>
        <v>4453.083333333333</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1"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vt:i4>
      </vt:variant>
    </vt:vector>
  </HeadingPairs>
  <TitlesOfParts>
    <vt:vector size="14" baseType="lpstr">
      <vt:lpstr>QUADRO RESUMO</vt:lpstr>
      <vt:lpstr>G2-ELETRICISTA</vt:lpstr>
      <vt:lpstr>G2-MARCENEIRO</vt:lpstr>
      <vt:lpstr>G2-BOMBEIRO HIDRÁULICO</vt:lpstr>
      <vt:lpstr>G2-OPERADOR MICRO</vt:lpstr>
      <vt:lpstr>G2-AGENTE DE PORTARIA</vt:lpstr>
      <vt:lpstr>G2-COPEIRO</vt:lpstr>
      <vt:lpstr>G2-ATENDENTE</vt:lpstr>
      <vt:lpstr>G2-RECEPCIONISTA</vt:lpstr>
      <vt:lpstr>EPIS</vt:lpstr>
      <vt:lpstr>UNIFORMES</vt:lpstr>
      <vt:lpstr>G1-FERRAMENTAS E EQUIPAMENTOS</vt:lpstr>
      <vt:lpstr>G2-FERRAMENTAS E EQUIPAMENTOS</vt:lpstr>
      <vt:lpstr>'G1-FERRAMENTAS E EQUIPAMENTOS'!Area_de_impressao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Jéssica</dc:creator>
  <cp:lastModifiedBy>João José</cp:lastModifiedBy>
  <cp:revision>44</cp:revision>
  <cp:lastPrinted>2026-02-18T14:08:00Z</cp:lastPrinted>
  <dcterms:created xsi:type="dcterms:W3CDTF">2023-05-30T10:38:00Z</dcterms:created>
  <dcterms:modified xsi:type="dcterms:W3CDTF">2026-03-06T16:12:13Z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469252F97DDF4EA78B4EBD72FECBBF2E_13</vt:lpwstr>
  </property>
  <property fmtid="{D5CDD505-2E9C-101B-9397-08002B2CF9AE}" pid="3" name="KSOProductBuildVer">
    <vt:lpwstr>1046-12.2.0.23196</vt:lpwstr>
  </property>
</Properties>
</file>